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ly/Documents/"/>
    </mc:Choice>
  </mc:AlternateContent>
  <xr:revisionPtr revIDLastSave="0" documentId="13_ncr:1_{9D12EDC2-4B47-BD43-9EBC-8A1321650740}" xr6:coauthVersionLast="47" xr6:coauthVersionMax="47" xr10:uidLastSave="{00000000-0000-0000-0000-000000000000}"/>
  <bookViews>
    <workbookView xWindow="0" yWindow="660" windowWidth="29400" windowHeight="18460" activeTab="8" xr2:uid="{E000D88A-9B5A-F145-B583-9F3B924C10AE}"/>
  </bookViews>
  <sheets>
    <sheet name="SYNTHESE GLOBALE" sheetId="3" r:id="rId1"/>
    <sheet name="Planning Échanges" sheetId="5" r:id="rId2"/>
    <sheet name="Sock ARFP" sheetId="6" r:id="rId3"/>
    <sheet name="Janvier" sheetId="1" r:id="rId4"/>
    <sheet name="Février" sheetId="2" r:id="rId5"/>
    <sheet name="Mars" sheetId="4" r:id="rId6"/>
    <sheet name="Avril" sheetId="7" r:id="rId7"/>
    <sheet name="Mai" sheetId="8" r:id="rId8"/>
    <sheet name="Juin" sheetId="9" r:id="rId9"/>
    <sheet name="Juillet" sheetId="10" r:id="rId10"/>
    <sheet name="Aout" sheetId="11" r:id="rId11"/>
    <sheet name="Septembre" sheetId="12" r:id="rId12"/>
    <sheet name="Octobre" sheetId="13" r:id="rId13"/>
    <sheet name="Novembre" sheetId="14" r:id="rId14"/>
    <sheet name="Décembre" sheetId="15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9" l="1"/>
  <c r="L52" i="9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7" i="10"/>
  <c r="O8" i="10"/>
  <c r="O9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10" i="10"/>
  <c r="M13" i="10"/>
  <c r="L13" i="10"/>
  <c r="M12" i="10"/>
  <c r="L12" i="10"/>
  <c r="M10" i="10" l="1"/>
  <c r="L10" i="10"/>
  <c r="O49" i="9"/>
  <c r="O50" i="9"/>
  <c r="M50" i="9"/>
  <c r="L50" i="9"/>
  <c r="M49" i="9"/>
  <c r="L49" i="9"/>
  <c r="O33" i="9"/>
  <c r="M33" i="9"/>
  <c r="L33" i="9"/>
  <c r="L34" i="9"/>
  <c r="M34" i="9"/>
  <c r="O34" i="9"/>
  <c r="L48" i="9"/>
  <c r="O48" i="9"/>
  <c r="L47" i="9"/>
  <c r="O47" i="9"/>
  <c r="M48" i="9"/>
  <c r="M47" i="9"/>
  <c r="L25" i="9"/>
  <c r="O43" i="9"/>
  <c r="O44" i="9"/>
  <c r="O45" i="9"/>
  <c r="O46" i="9"/>
  <c r="M46" i="9"/>
  <c r="L46" i="9"/>
  <c r="M45" i="9"/>
  <c r="L45" i="9"/>
  <c r="L44" i="9"/>
  <c r="M43" i="9"/>
  <c r="L43" i="9"/>
  <c r="O25" i="9"/>
  <c r="M25" i="9"/>
  <c r="L42" i="9" l="1"/>
  <c r="M42" i="9"/>
  <c r="O42" i="9"/>
  <c r="O36" i="9"/>
  <c r="O37" i="9"/>
  <c r="O38" i="9"/>
  <c r="O39" i="9"/>
  <c r="O40" i="9"/>
  <c r="O41" i="9"/>
  <c r="M41" i="9"/>
  <c r="M40" i="9"/>
  <c r="L40" i="9"/>
  <c r="M39" i="9"/>
  <c r="L39" i="9"/>
  <c r="M38" i="9"/>
  <c r="L38" i="9"/>
  <c r="M37" i="9"/>
  <c r="L37" i="9"/>
  <c r="M36" i="9"/>
  <c r="L36" i="9"/>
  <c r="M35" i="9"/>
  <c r="L32" i="9"/>
  <c r="M32" i="9"/>
  <c r="O32" i="9"/>
  <c r="O31" i="9"/>
  <c r="M31" i="9"/>
  <c r="L31" i="9"/>
  <c r="O29" i="9"/>
  <c r="O30" i="9"/>
  <c r="M30" i="9"/>
  <c r="L30" i="9"/>
  <c r="M29" i="9"/>
  <c r="L29" i="9"/>
  <c r="O28" i="9"/>
  <c r="O27" i="9"/>
  <c r="M28" i="9"/>
  <c r="L26" i="9"/>
  <c r="L27" i="9"/>
  <c r="M27" i="9"/>
  <c r="M26" i="9"/>
  <c r="O26" i="9"/>
  <c r="L24" i="9"/>
  <c r="M24" i="9"/>
  <c r="O24" i="9"/>
  <c r="L22" i="9"/>
  <c r="L21" i="9"/>
  <c r="M22" i="9" l="1"/>
  <c r="M21" i="9"/>
  <c r="O22" i="9"/>
  <c r="O21" i="9"/>
  <c r="O60" i="8"/>
  <c r="O61" i="8"/>
  <c r="O62" i="8"/>
  <c r="M62" i="8"/>
  <c r="M60" i="8"/>
  <c r="M61" i="8"/>
  <c r="L60" i="8"/>
  <c r="L61" i="8"/>
  <c r="L62" i="8"/>
  <c r="O58" i="7" l="1"/>
  <c r="M11" i="8" l="1"/>
  <c r="M10" i="8"/>
  <c r="L10" i="8" l="1"/>
  <c r="M9" i="8"/>
  <c r="M8" i="8"/>
  <c r="L8" i="8"/>
  <c r="O57" i="7"/>
  <c r="O23" i="9"/>
  <c r="O20" i="9"/>
  <c r="M23" i="9"/>
  <c r="L23" i="9"/>
  <c r="O54" i="8" l="1"/>
  <c r="O55" i="8"/>
  <c r="O56" i="8"/>
  <c r="O57" i="8"/>
  <c r="O58" i="8"/>
  <c r="O59" i="8"/>
  <c r="O19" i="9" l="1"/>
  <c r="M20" i="9"/>
  <c r="L20" i="9"/>
  <c r="M19" i="9"/>
  <c r="L19" i="9"/>
  <c r="O13" i="9"/>
  <c r="O14" i="9"/>
  <c r="O15" i="9"/>
  <c r="O16" i="9"/>
  <c r="O17" i="9"/>
  <c r="O18" i="9"/>
  <c r="O7" i="9"/>
  <c r="O8" i="9"/>
  <c r="O9" i="9"/>
  <c r="O10" i="9"/>
  <c r="O11" i="9"/>
  <c r="M17" i="9"/>
  <c r="M18" i="9"/>
  <c r="L18" i="9"/>
  <c r="L17" i="9"/>
  <c r="O50" i="8"/>
  <c r="O51" i="8"/>
  <c r="O52" i="8"/>
  <c r="L52" i="8"/>
  <c r="M52" i="8"/>
  <c r="L51" i="8"/>
  <c r="M51" i="8"/>
  <c r="M16" i="9"/>
  <c r="L16" i="9"/>
  <c r="M15" i="9" l="1"/>
  <c r="L15" i="9"/>
  <c r="M13" i="9"/>
  <c r="O12" i="9"/>
  <c r="M12" i="9"/>
  <c r="L12" i="9"/>
  <c r="M10" i="9"/>
  <c r="M11" i="9"/>
  <c r="L11" i="9"/>
  <c r="L10" i="9"/>
  <c r="M9" i="9"/>
  <c r="L9" i="9"/>
  <c r="M8" i="9"/>
  <c r="L8" i="9"/>
  <c r="L57" i="9" s="1"/>
  <c r="M7" i="9"/>
  <c r="L7" i="9"/>
  <c r="M59" i="8" l="1"/>
  <c r="M58" i="8"/>
  <c r="L58" i="8"/>
  <c r="M57" i="8"/>
  <c r="L57" i="8"/>
  <c r="M56" i="8"/>
  <c r="L56" i="8"/>
  <c r="M55" i="8"/>
  <c r="L55" i="8"/>
  <c r="M54" i="8"/>
  <c r="L54" i="8"/>
  <c r="M53" i="8" l="1"/>
  <c r="L53" i="8"/>
  <c r="M50" i="8"/>
  <c r="L50" i="8"/>
  <c r="M37" i="8"/>
  <c r="M45" i="8"/>
  <c r="M49" i="8"/>
  <c r="L49" i="8"/>
  <c r="M48" i="8"/>
  <c r="L48" i="8"/>
  <c r="L47" i="8"/>
  <c r="M46" i="8"/>
  <c r="L46" i="8"/>
  <c r="M42" i="8"/>
  <c r="M43" i="8"/>
  <c r="M44" i="8"/>
  <c r="L39" i="8"/>
  <c r="L40" i="8"/>
  <c r="L41" i="8"/>
  <c r="L42" i="8"/>
  <c r="L43" i="8"/>
  <c r="L44" i="8"/>
  <c r="M41" i="8" l="1"/>
  <c r="M40" i="8"/>
  <c r="M39" i="8"/>
  <c r="L38" i="8"/>
  <c r="M38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39" i="8"/>
  <c r="O40" i="8"/>
  <c r="O41" i="8"/>
  <c r="O42" i="8"/>
  <c r="O43" i="8"/>
  <c r="O44" i="8"/>
  <c r="O46" i="8"/>
  <c r="O47" i="8"/>
  <c r="O48" i="8"/>
  <c r="O49" i="8"/>
  <c r="O53" i="8"/>
  <c r="O32" i="8"/>
  <c r="O33" i="8"/>
  <c r="O34" i="8"/>
  <c r="O35" i="8"/>
  <c r="O36" i="8"/>
  <c r="O38" i="8"/>
  <c r="O24" i="8"/>
  <c r="O25" i="8"/>
  <c r="O26" i="8"/>
  <c r="O27" i="8"/>
  <c r="O28" i="8"/>
  <c r="O29" i="8"/>
  <c r="O30" i="8"/>
  <c r="O31" i="8"/>
  <c r="M31" i="8"/>
  <c r="M58" i="7" l="1"/>
  <c r="L58" i="7"/>
  <c r="M57" i="7"/>
  <c r="L57" i="7"/>
  <c r="M52" i="7"/>
  <c r="M36" i="8" l="1"/>
  <c r="L36" i="8"/>
  <c r="M35" i="8"/>
  <c r="L35" i="8"/>
  <c r="M34" i="8"/>
  <c r="L34" i="8"/>
  <c r="M33" i="8"/>
  <c r="L33" i="8"/>
  <c r="M32" i="8"/>
  <c r="L32" i="8"/>
  <c r="M35" i="7"/>
  <c r="M30" i="8"/>
  <c r="L30" i="8"/>
  <c r="M29" i="8"/>
  <c r="L29" i="8"/>
  <c r="M28" i="8"/>
  <c r="L28" i="8"/>
  <c r="M27" i="8"/>
  <c r="L27" i="8"/>
  <c r="M26" i="8"/>
  <c r="L26" i="8"/>
  <c r="M25" i="8"/>
  <c r="L25" i="8"/>
  <c r="M24" i="8"/>
  <c r="L24" i="8"/>
  <c r="O23" i="8"/>
  <c r="M23" i="8"/>
  <c r="L23" i="8"/>
  <c r="O15" i="7"/>
  <c r="O53" i="7"/>
  <c r="O54" i="7"/>
  <c r="O55" i="7"/>
  <c r="O56" i="7"/>
  <c r="L22" i="8"/>
  <c r="L21" i="8"/>
  <c r="M20" i="8"/>
  <c r="L20" i="8"/>
  <c r="M18" i="8"/>
  <c r="L18" i="8"/>
  <c r="M16" i="8"/>
  <c r="L16" i="8"/>
  <c r="M15" i="8"/>
  <c r="L15" i="8"/>
  <c r="M14" i="8"/>
  <c r="L14" i="8"/>
  <c r="M13" i="8"/>
  <c r="L13" i="8"/>
  <c r="M12" i="8"/>
  <c r="L12" i="8"/>
  <c r="M56" i="7"/>
  <c r="M55" i="7"/>
  <c r="M53" i="7"/>
  <c r="L56" i="7"/>
  <c r="L55" i="7"/>
  <c r="L54" i="7"/>
  <c r="L53" i="7"/>
  <c r="L36" i="7"/>
  <c r="M50" i="7"/>
  <c r="L50" i="7"/>
  <c r="M49" i="7"/>
  <c r="L49" i="7"/>
  <c r="M48" i="7"/>
  <c r="L48" i="7"/>
  <c r="M47" i="7"/>
  <c r="L47" i="7"/>
  <c r="M46" i="7"/>
  <c r="L46" i="7"/>
  <c r="M42" i="7"/>
  <c r="L42" i="7"/>
  <c r="M41" i="7"/>
  <c r="L41" i="7"/>
  <c r="M56" i="4"/>
  <c r="M30" i="2"/>
  <c r="M23" i="2"/>
  <c r="M22" i="2"/>
  <c r="M21" i="2"/>
  <c r="M27" i="2"/>
  <c r="M24" i="2"/>
  <c r="M36" i="1"/>
  <c r="M26" i="2" l="1"/>
  <c r="M25" i="2"/>
  <c r="O22" i="2"/>
  <c r="O25" i="2"/>
  <c r="O26" i="2"/>
  <c r="O31" i="1"/>
  <c r="O53" i="4" l="1"/>
  <c r="O54" i="4"/>
  <c r="M21" i="4" l="1"/>
  <c r="L21" i="4" l="1"/>
  <c r="O21" i="4"/>
  <c r="L19" i="4"/>
  <c r="O19" i="4"/>
  <c r="M19" i="4"/>
  <c r="M43" i="4"/>
  <c r="L43" i="4"/>
  <c r="M41" i="4"/>
  <c r="O43" i="4"/>
  <c r="L35" i="4"/>
  <c r="M40" i="4"/>
  <c r="M38" i="4"/>
  <c r="L40" i="4"/>
  <c r="L38" i="4"/>
  <c r="O40" i="4"/>
  <c r="M37" i="4"/>
  <c r="M35" i="4"/>
  <c r="L37" i="4"/>
  <c r="O37" i="4"/>
  <c r="L36" i="4"/>
  <c r="M40" i="7" l="1"/>
  <c r="L40" i="7"/>
  <c r="M39" i="7"/>
  <c r="L39" i="7"/>
  <c r="M38" i="7"/>
  <c r="L38" i="7"/>
  <c r="M37" i="7"/>
  <c r="L37" i="7"/>
  <c r="M36" i="7"/>
  <c r="M54" i="4" l="1"/>
  <c r="L54" i="4"/>
  <c r="M53" i="4"/>
  <c r="L53" i="4"/>
  <c r="M33" i="7"/>
  <c r="L33" i="7"/>
  <c r="M32" i="7"/>
  <c r="L32" i="7"/>
  <c r="M26" i="7"/>
  <c r="L26" i="7"/>
  <c r="M25" i="7"/>
  <c r="L25" i="7"/>
  <c r="M24" i="7"/>
  <c r="L24" i="7"/>
  <c r="M23" i="7"/>
  <c r="L23" i="7"/>
  <c r="M22" i="7"/>
  <c r="L22" i="7"/>
  <c r="L15" i="7" l="1"/>
  <c r="L14" i="7"/>
  <c r="M15" i="7" l="1"/>
  <c r="L32" i="4"/>
  <c r="M32" i="4"/>
  <c r="O32" i="4"/>
  <c r="M21" i="7" l="1"/>
  <c r="L21" i="7"/>
  <c r="M20" i="7"/>
  <c r="L20" i="7"/>
  <c r="L7" i="7"/>
  <c r="O16" i="7"/>
  <c r="O17" i="7"/>
  <c r="O7" i="7"/>
  <c r="O8" i="7"/>
  <c r="O9" i="7"/>
  <c r="O10" i="7"/>
  <c r="O11" i="7"/>
  <c r="O12" i="7"/>
  <c r="O13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M17" i="7"/>
  <c r="L17" i="7"/>
  <c r="M16" i="7"/>
  <c r="L16" i="7"/>
  <c r="M18" i="7"/>
  <c r="L18" i="7"/>
  <c r="M14" i="7"/>
  <c r="O14" i="7"/>
  <c r="G56" i="4" l="1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19" i="7"/>
  <c r="M27" i="7"/>
  <c r="M28" i="7"/>
  <c r="M29" i="7"/>
  <c r="M30" i="7"/>
  <c r="M31" i="7"/>
  <c r="M43" i="7"/>
  <c r="M44" i="7"/>
  <c r="M45" i="7"/>
  <c r="M51" i="7"/>
  <c r="L19" i="7"/>
  <c r="L27" i="7"/>
  <c r="L28" i="7"/>
  <c r="L29" i="7"/>
  <c r="L30" i="7"/>
  <c r="L31" i="7"/>
  <c r="L43" i="7"/>
  <c r="L44" i="7"/>
  <c r="L45" i="7"/>
  <c r="L51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6" i="7"/>
  <c r="O37" i="7"/>
  <c r="O38" i="7"/>
  <c r="O39" i="7"/>
  <c r="O40" i="7"/>
  <c r="O41" i="7"/>
  <c r="O42" i="7"/>
  <c r="O43" i="7"/>
  <c r="O60" i="7" s="1"/>
  <c r="O44" i="7"/>
  <c r="O45" i="7"/>
  <c r="O46" i="7"/>
  <c r="O47" i="7"/>
  <c r="O48" i="7"/>
  <c r="O49" i="7"/>
  <c r="O50" i="7"/>
  <c r="O51" i="7"/>
  <c r="M44" i="4"/>
  <c r="L41" i="4"/>
  <c r="L44" i="4"/>
  <c r="L60" i="7" l="1"/>
  <c r="M34" i="4" l="1"/>
  <c r="L34" i="4"/>
  <c r="M33" i="4"/>
  <c r="L33" i="4"/>
  <c r="M31" i="4"/>
  <c r="L31" i="4"/>
  <c r="M30" i="4"/>
  <c r="L30" i="4"/>
  <c r="M29" i="4"/>
  <c r="L29" i="4"/>
  <c r="M28" i="4"/>
  <c r="L28" i="4"/>
  <c r="L27" i="4" l="1"/>
  <c r="M27" i="4"/>
  <c r="O28" i="2"/>
  <c r="M26" i="4"/>
  <c r="L26" i="4"/>
  <c r="M25" i="4"/>
  <c r="L25" i="4"/>
  <c r="M24" i="4"/>
  <c r="L24" i="4"/>
  <c r="M23" i="4"/>
  <c r="L23" i="4"/>
  <c r="M22" i="4"/>
  <c r="L22" i="4"/>
  <c r="L20" i="4"/>
  <c r="L18" i="4"/>
  <c r="M20" i="4"/>
  <c r="M18" i="4"/>
  <c r="L17" i="4"/>
  <c r="M17" i="4"/>
  <c r="L16" i="4"/>
  <c r="M16" i="4"/>
  <c r="M15" i="4"/>
  <c r="L15" i="4"/>
  <c r="M14" i="4"/>
  <c r="L14" i="4"/>
  <c r="M13" i="4"/>
  <c r="L13" i="4"/>
  <c r="M12" i="4"/>
  <c r="L12" i="4"/>
  <c r="M11" i="4"/>
  <c r="L11" i="4"/>
  <c r="O61" i="2"/>
  <c r="M60" i="2"/>
  <c r="L60" i="2"/>
  <c r="M59" i="2"/>
  <c r="L59" i="2"/>
  <c r="O46" i="2" l="1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45" i="2"/>
  <c r="M7" i="4" l="1"/>
  <c r="M8" i="4"/>
  <c r="M9" i="4"/>
  <c r="M10" i="4"/>
  <c r="L7" i="4"/>
  <c r="L8" i="4"/>
  <c r="L9" i="4"/>
  <c r="L10" i="4"/>
  <c r="M28" i="2"/>
  <c r="L28" i="2"/>
  <c r="L26" i="2"/>
  <c r="M58" i="2" l="1"/>
  <c r="L58" i="2"/>
  <c r="O7" i="4"/>
  <c r="O8" i="4"/>
  <c r="O9" i="4"/>
  <c r="O10" i="4"/>
  <c r="O11" i="4"/>
  <c r="O12" i="4"/>
  <c r="O13" i="4"/>
  <c r="O14" i="4"/>
  <c r="O15" i="4"/>
  <c r="O16" i="4"/>
  <c r="O17" i="4"/>
  <c r="O18" i="4"/>
  <c r="O20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8" i="4"/>
  <c r="O39" i="4"/>
  <c r="O41" i="4"/>
  <c r="O42" i="4"/>
  <c r="O44" i="4"/>
  <c r="O45" i="4"/>
  <c r="O46" i="4"/>
  <c r="O47" i="4"/>
  <c r="O48" i="4"/>
  <c r="O49" i="4"/>
  <c r="O50" i="4"/>
  <c r="O51" i="4"/>
  <c r="O52" i="4"/>
  <c r="M57" i="2"/>
  <c r="L57" i="2"/>
  <c r="M56" i="2"/>
  <c r="L56" i="2"/>
  <c r="M55" i="2"/>
  <c r="L55" i="2"/>
  <c r="M54" i="2"/>
  <c r="L54" i="2"/>
  <c r="L56" i="4"/>
  <c r="L7" i="2"/>
  <c r="M53" i="2"/>
  <c r="L53" i="2"/>
  <c r="M52" i="2"/>
  <c r="L52" i="2"/>
  <c r="G12" i="6"/>
  <c r="C12" i="6"/>
  <c r="L49" i="2"/>
  <c r="L50" i="2"/>
  <c r="L51" i="2"/>
  <c r="M51" i="2"/>
  <c r="M50" i="2"/>
  <c r="M49" i="2"/>
  <c r="L48" i="2"/>
  <c r="M48" i="2"/>
  <c r="L47" i="2"/>
  <c r="M47" i="2"/>
  <c r="L46" i="2"/>
  <c r="M46" i="2"/>
  <c r="L40" i="2"/>
  <c r="L45" i="2"/>
  <c r="M45" i="2"/>
  <c r="L22" i="2"/>
  <c r="L44" i="2"/>
  <c r="M44" i="2"/>
  <c r="L43" i="2"/>
  <c r="M43" i="2"/>
  <c r="L51" i="1"/>
  <c r="L50" i="1"/>
  <c r="L41" i="2" l="1"/>
  <c r="L42" i="2"/>
  <c r="M42" i="2"/>
  <c r="M41" i="2"/>
  <c r="M39" i="2" l="1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20" i="2"/>
  <c r="M29" i="2"/>
  <c r="M32" i="2"/>
  <c r="M40" i="2"/>
  <c r="L20" i="2"/>
  <c r="L21" i="2"/>
  <c r="L29" i="2"/>
  <c r="L31" i="2"/>
  <c r="L32" i="2"/>
  <c r="L35" i="1"/>
  <c r="O35" i="1"/>
  <c r="M35" i="1"/>
  <c r="L17" i="2"/>
  <c r="L18" i="2"/>
  <c r="L19" i="2"/>
  <c r="M19" i="2"/>
  <c r="M18" i="2"/>
  <c r="O17" i="2" l="1"/>
  <c r="O18" i="2"/>
  <c r="O19" i="2"/>
  <c r="O20" i="2"/>
  <c r="O21" i="2"/>
  <c r="O29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12" i="2"/>
  <c r="O13" i="2"/>
  <c r="O14" i="2"/>
  <c r="O15" i="2"/>
  <c r="O16" i="2"/>
  <c r="L14" i="2" l="1"/>
  <c r="M14" i="2"/>
  <c r="M15" i="2"/>
  <c r="M16" i="2"/>
  <c r="M17" i="2"/>
  <c r="L15" i="2"/>
  <c r="L16" i="2"/>
  <c r="M13" i="2"/>
  <c r="L13" i="2"/>
  <c r="M12" i="2"/>
  <c r="L12" i="2"/>
  <c r="J16" i="3"/>
  <c r="J15" i="3"/>
  <c r="J14" i="3"/>
  <c r="J13" i="3"/>
  <c r="J12" i="3"/>
  <c r="J11" i="3"/>
  <c r="J10" i="3"/>
  <c r="J9" i="3"/>
  <c r="J8" i="3"/>
  <c r="J7" i="3"/>
  <c r="J6" i="3"/>
  <c r="J5" i="3"/>
  <c r="G16" i="3"/>
  <c r="G15" i="3"/>
  <c r="G14" i="3"/>
  <c r="G13" i="3"/>
  <c r="G12" i="3"/>
  <c r="G11" i="3"/>
  <c r="G10" i="3"/>
  <c r="G9" i="3"/>
  <c r="G8" i="3"/>
  <c r="G7" i="3"/>
  <c r="G6" i="3"/>
  <c r="G5" i="3"/>
  <c r="C16" i="3"/>
  <c r="C15" i="3"/>
  <c r="C14" i="3"/>
  <c r="C13" i="3"/>
  <c r="C12" i="3"/>
  <c r="C11" i="3"/>
  <c r="C10" i="3"/>
  <c r="C9" i="3"/>
  <c r="C8" i="3"/>
  <c r="C7" i="3"/>
  <c r="C6" i="3"/>
  <c r="C5" i="3"/>
  <c r="J17" i="3" l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L10" i="2"/>
  <c r="O10" i="2"/>
  <c r="M10" i="2"/>
  <c r="O9" i="2"/>
  <c r="M9" i="2"/>
  <c r="L9" i="2"/>
  <c r="O8" i="2"/>
  <c r="M8" i="2"/>
  <c r="L8" i="2"/>
  <c r="O7" i="2"/>
  <c r="M7" i="2"/>
  <c r="M32" i="1"/>
  <c r="L32" i="1"/>
  <c r="M31" i="1"/>
  <c r="L31" i="1"/>
  <c r="M28" i="1"/>
  <c r="L28" i="1"/>
  <c r="M27" i="1"/>
  <c r="L27" i="1"/>
  <c r="M26" i="1"/>
  <c r="L26" i="1"/>
  <c r="M25" i="1"/>
  <c r="L25" i="1"/>
  <c r="M24" i="1"/>
  <c r="L24" i="1"/>
  <c r="M20" i="1"/>
  <c r="L20" i="1"/>
  <c r="M19" i="1"/>
  <c r="L19" i="1"/>
  <c r="L63" i="2" l="1"/>
  <c r="O63" i="2"/>
  <c r="O56" i="4"/>
  <c r="O48" i="1"/>
  <c r="O49" i="1"/>
  <c r="O50" i="1"/>
  <c r="O51" i="1"/>
  <c r="O52" i="1"/>
  <c r="O53" i="1"/>
  <c r="O36" i="1"/>
  <c r="O37" i="1"/>
  <c r="O7" i="1"/>
  <c r="O8" i="1"/>
  <c r="O46" i="1"/>
  <c r="O44" i="1"/>
  <c r="O43" i="1"/>
  <c r="O42" i="1"/>
  <c r="O41" i="1"/>
  <c r="O40" i="1"/>
  <c r="O39" i="1"/>
  <c r="O38" i="1"/>
  <c r="O34" i="1"/>
  <c r="O33" i="1"/>
  <c r="O32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M50" i="1"/>
  <c r="M51" i="1"/>
  <c r="M52" i="1"/>
  <c r="M8" i="1"/>
  <c r="L8" i="1"/>
  <c r="M7" i="1"/>
  <c r="L7" i="1"/>
  <c r="O60" i="15"/>
  <c r="O51" i="15"/>
  <c r="O50" i="15"/>
  <c r="O49" i="15"/>
  <c r="O48" i="15"/>
  <c r="O47" i="15"/>
  <c r="O46" i="15"/>
  <c r="O45" i="15"/>
  <c r="O55" i="1" l="1"/>
  <c r="E12" i="6" l="1"/>
  <c r="O43" i="15" l="1"/>
  <c r="O39" i="15"/>
  <c r="O40" i="15"/>
  <c r="O44" i="15"/>
  <c r="O35" i="15"/>
  <c r="O36" i="15"/>
  <c r="G45" i="14"/>
  <c r="O34" i="15"/>
  <c r="O38" i="15"/>
  <c r="O33" i="15"/>
  <c r="O32" i="15"/>
  <c r="O31" i="15"/>
  <c r="G62" i="15" l="1"/>
  <c r="K16" i="3" s="1"/>
  <c r="O8" i="15" l="1"/>
  <c r="O9" i="15"/>
  <c r="L70" i="10"/>
  <c r="M71" i="12" l="1"/>
  <c r="O11" i="15"/>
  <c r="O10" i="15"/>
  <c r="O7" i="15"/>
  <c r="M60" i="7"/>
  <c r="M63" i="2" l="1"/>
  <c r="O64" i="2" s="1"/>
  <c r="C17" i="3" l="1"/>
  <c r="G71" i="13" l="1"/>
  <c r="O61" i="15" l="1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K15" i="3"/>
  <c r="L45" i="14"/>
  <c r="K14" i="3"/>
  <c r="G71" i="12"/>
  <c r="L62" i="15" l="1"/>
  <c r="H16" i="3" s="1"/>
  <c r="N16" i="3" s="1"/>
  <c r="M62" i="15"/>
  <c r="M45" i="14"/>
  <c r="O62" i="15"/>
  <c r="H15" i="3"/>
  <c r="N15" i="3" s="1"/>
  <c r="O45" i="14"/>
  <c r="L71" i="13"/>
  <c r="H14" i="3" s="1"/>
  <c r="N14" i="3" s="1"/>
  <c r="M71" i="13"/>
  <c r="D14" i="3" s="1"/>
  <c r="O71" i="13"/>
  <c r="L63" i="15" l="1"/>
  <c r="K63" i="15"/>
  <c r="D16" i="3"/>
  <c r="O63" i="15"/>
  <c r="M63" i="15"/>
  <c r="K46" i="14"/>
  <c r="D15" i="3"/>
  <c r="O46" i="14"/>
  <c r="M46" i="14"/>
  <c r="L46" i="14"/>
  <c r="L72" i="13"/>
  <c r="K72" i="13"/>
  <c r="M72" i="13"/>
  <c r="O72" i="13"/>
  <c r="L71" i="12"/>
  <c r="L44" i="11" l="1"/>
  <c r="K13" i="3"/>
  <c r="H13" i="3" l="1"/>
  <c r="N13" i="3" s="1"/>
  <c r="O71" i="12"/>
  <c r="K72" i="12" l="1"/>
  <c r="D13" i="3"/>
  <c r="O72" i="12"/>
  <c r="M72" i="12"/>
  <c r="L72" i="12"/>
  <c r="G44" i="11"/>
  <c r="L45" i="11" s="1"/>
  <c r="O44" i="11" l="1"/>
  <c r="K63" i="2" l="1"/>
  <c r="M53" i="1" l="1"/>
  <c r="L53" i="1" s="1"/>
  <c r="M23" i="1"/>
  <c r="G70" i="10" l="1"/>
  <c r="K12" i="3"/>
  <c r="M44" i="11" l="1"/>
  <c r="H12" i="3" l="1"/>
  <c r="N12" i="3" s="1"/>
  <c r="D12" i="3" l="1"/>
  <c r="O45" i="11" l="1"/>
  <c r="K45" i="11"/>
  <c r="M45" i="11"/>
  <c r="L9" i="6" l="1"/>
  <c r="M70" i="10" l="1"/>
  <c r="K11" i="3"/>
  <c r="H11" i="3" l="1"/>
  <c r="N11" i="3" s="1"/>
  <c r="O70" i="10"/>
  <c r="O71" i="10" s="1"/>
  <c r="D11" i="3"/>
  <c r="G57" i="9"/>
  <c r="K10" i="3" s="1"/>
  <c r="M71" i="10" l="1"/>
  <c r="K71" i="10"/>
  <c r="L71" i="10"/>
  <c r="E11" i="3" l="1"/>
  <c r="G64" i="8"/>
  <c r="K9" i="3" s="1"/>
  <c r="M57" i="9" l="1"/>
  <c r="O57" i="9"/>
  <c r="L58" i="9" l="1"/>
  <c r="H10" i="3"/>
  <c r="N10" i="3" s="1"/>
  <c r="K58" i="9"/>
  <c r="D10" i="3"/>
  <c r="E10" i="3" s="1"/>
  <c r="O58" i="9"/>
  <c r="M58" i="9"/>
  <c r="L16" i="3"/>
  <c r="E12" i="3" l="1"/>
  <c r="E13" i="3"/>
  <c r="E14" i="3"/>
  <c r="E15" i="3"/>
  <c r="E16" i="3"/>
  <c r="L64" i="8" l="1"/>
  <c r="H9" i="3" s="1"/>
  <c r="N9" i="3" s="1"/>
  <c r="G60" i="7"/>
  <c r="K8" i="3" s="1"/>
  <c r="M64" i="8" l="1"/>
  <c r="D9" i="3" s="1"/>
  <c r="E9" i="3" s="1"/>
  <c r="K65" i="8" l="1"/>
  <c r="O64" i="8"/>
  <c r="O65" i="8" s="1"/>
  <c r="M65" i="8"/>
  <c r="L65" i="8"/>
  <c r="K7" i="3" l="1"/>
  <c r="H8" i="3" l="1"/>
  <c r="N8" i="3" s="1"/>
  <c r="L61" i="7" l="1"/>
  <c r="O61" i="7" l="1"/>
  <c r="D8" i="3"/>
  <c r="E8" i="3" s="1"/>
  <c r="K61" i="7"/>
  <c r="M61" i="7"/>
  <c r="G63" i="2" l="1"/>
  <c r="K6" i="3" s="1"/>
  <c r="M70" i="2" l="1"/>
  <c r="L70" i="2"/>
  <c r="L9" i="1" l="1"/>
  <c r="M9" i="1"/>
  <c r="L10" i="1"/>
  <c r="M10" i="1"/>
  <c r="L11" i="1"/>
  <c r="M11" i="1"/>
  <c r="L12" i="1"/>
  <c r="M12" i="1"/>
  <c r="L13" i="1"/>
  <c r="M13" i="1"/>
  <c r="M14" i="1"/>
  <c r="L15" i="1"/>
  <c r="M15" i="1"/>
  <c r="L16" i="1"/>
  <c r="M16" i="1"/>
  <c r="L17" i="1"/>
  <c r="M17" i="1"/>
  <c r="L18" i="1"/>
  <c r="M18" i="1"/>
  <c r="L21" i="1"/>
  <c r="M21" i="1"/>
  <c r="L22" i="1"/>
  <c r="M22" i="1"/>
  <c r="L23" i="1"/>
  <c r="L29" i="1"/>
  <c r="M29" i="1"/>
  <c r="L30" i="1"/>
  <c r="M30" i="1"/>
  <c r="L33" i="1"/>
  <c r="M33" i="1"/>
  <c r="L34" i="1"/>
  <c r="M34" i="1"/>
  <c r="L36" i="1"/>
  <c r="L44" i="1"/>
  <c r="M44" i="1"/>
  <c r="L46" i="1"/>
  <c r="M46" i="1"/>
  <c r="O57" i="4"/>
  <c r="L49" i="1"/>
  <c r="M49" i="1"/>
  <c r="H7" i="3" l="1"/>
  <c r="N7" i="3" s="1"/>
  <c r="K57" i="4"/>
  <c r="L57" i="4" l="1"/>
  <c r="D7" i="3"/>
  <c r="E7" i="3" s="1"/>
  <c r="M57" i="4"/>
  <c r="M48" i="1" l="1"/>
  <c r="M55" i="1" s="1"/>
  <c r="O56" i="1" s="1"/>
  <c r="L48" i="1"/>
  <c r="L55" i="1" s="1"/>
  <c r="G55" i="1"/>
  <c r="K5" i="3" s="1"/>
  <c r="K17" i="3" s="1"/>
  <c r="L64" i="2" l="1"/>
  <c r="L15" i="3" l="1"/>
  <c r="L14" i="3"/>
  <c r="I14" i="3"/>
  <c r="L13" i="3"/>
  <c r="I13" i="3"/>
  <c r="L12" i="3"/>
  <c r="I12" i="3"/>
  <c r="L11" i="3"/>
  <c r="I11" i="3"/>
  <c r="L10" i="3"/>
  <c r="I10" i="3"/>
  <c r="L9" i="3"/>
  <c r="I9" i="3"/>
  <c r="L8" i="3"/>
  <c r="I8" i="3"/>
  <c r="L7" i="3"/>
  <c r="I7" i="3"/>
  <c r="L6" i="3"/>
  <c r="L5" i="3"/>
  <c r="I15" i="3"/>
  <c r="L17" i="3" l="1"/>
  <c r="L56" i="1" l="1"/>
  <c r="H5" i="3" l="1"/>
  <c r="N5" i="3" s="1"/>
  <c r="H6" i="3"/>
  <c r="I6" i="3" l="1"/>
  <c r="N6" i="3"/>
  <c r="H17" i="3"/>
  <c r="I5" i="3"/>
  <c r="D6" i="3"/>
  <c r="D5" i="3"/>
  <c r="E5" i="3" s="1"/>
  <c r="N17" i="3" l="1"/>
  <c r="E6" i="3"/>
  <c r="D17" i="3"/>
  <c r="E17" i="3" s="1"/>
  <c r="K64" i="2"/>
  <c r="M64" i="2"/>
  <c r="K56" i="1"/>
  <c r="M56" i="1"/>
  <c r="I16" i="3" l="1"/>
  <c r="G17" i="3" l="1"/>
  <c r="I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tc={9C4ADCE2-D0A7-D641-983E-E21C67CA63FD}</author>
    <author>Microsoft Office User</author>
  </authors>
  <commentList>
    <comment ref="G29" authorId="0" shapeId="0" xr:uid="{9C4ADCE2-D0A7-D641-983E-E21C67CA63F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Valplast a facturé 13,120 mais annoncé 13,114 T
</t>
      </text>
    </comment>
    <comment ref="G30" authorId="1" shapeId="0" xr:uid="{9D1FEDD4-665F-6849-9B50-59BD7C723A2F}">
      <text>
        <r>
          <rPr>
            <b/>
            <sz val="10"/>
            <color rgb="FF000000"/>
            <rFont val="Tahoma"/>
            <family val="2"/>
          </rPr>
          <t xml:space="preserve">Valplast a facturé 11,570 mais annoncé 11,576 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CABROL</author>
    <author>tc={89F6A27C-7C34-FC41-9FEC-471FBF2813E5}</author>
  </authors>
  <commentList>
    <comment ref="I14" authorId="0" shapeId="0" xr:uid="{5424706F-C718-AB4D-911F-F7D9BD43B29D}">
      <text>
        <r>
          <rPr>
            <b/>
            <sz val="10"/>
            <color rgb="FF000000"/>
            <rFont val="Tahoma"/>
            <family val="2"/>
          </rPr>
          <t xml:space="preserve">280€-2%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45" authorId="0" shapeId="0" xr:uid="{177BADE5-E0C4-B74F-8067-CBEA9B531056}">
      <text>
        <r>
          <rPr>
            <b/>
            <sz val="10"/>
            <color rgb="FF000000"/>
            <rFont val="Tahoma"/>
            <family val="2"/>
          </rPr>
          <t>PV 280-2%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58" authorId="0" shapeId="0" xr:uid="{682BE754-90C9-5043-B606-41484FEF3B50}">
      <text>
        <r>
          <rPr>
            <b/>
            <sz val="10"/>
            <color rgb="FF000000"/>
            <rFont val="Tahoma"/>
            <family val="2"/>
          </rPr>
          <t xml:space="preserve">280 € - 2%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70" authorId="1" shapeId="0" xr:uid="{89F6A27C-7C34-FC41-9FEC-471FBF2813E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achat initial: 680€
Prix acheté: 630€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CABROL</author>
  </authors>
  <commentList>
    <comment ref="H13" authorId="0" shapeId="0" xr:uid="{88E2C3A8-5A7C-8343-8558-30F8596DAE43}">
      <text>
        <r>
          <rPr>
            <b/>
            <sz val="10"/>
            <color rgb="FF000000"/>
            <rFont val="Tahoma"/>
            <family val="2"/>
          </rPr>
          <t xml:space="preserve">PA initial 45€, mais suite faible poids baisse de 10€/t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52" authorId="0" shapeId="0" xr:uid="{B1EF5D9D-39C2-5B4A-B07D-696A5EE7323A}">
      <text>
        <r>
          <rPr>
            <b/>
            <sz val="10"/>
            <color rgb="FF000000"/>
            <rFont val="Tahoma"/>
            <family val="2"/>
          </rPr>
          <t>PV 280-2%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tc={7F9CDBE6-EFA6-2C49-8389-E9F16B75C450}</author>
  </authors>
  <commentList>
    <comment ref="K34" authorId="0" shapeId="0" xr:uid="{7F9CDBE6-EFA6-2C49-8389-E9F16B75C4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Refacturation du trspt à Autoliv -&gt; 595 Euros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CABROL</author>
    <author>tc={A3DFE0D3-7E1A-4A4C-A74A-7BDC7A9F738E}</author>
  </authors>
  <commentList>
    <comment ref="K12" authorId="0" shapeId="0" xr:uid="{0BBE6799-9788-CF48-BC36-22A1420BF838}">
      <text>
        <r>
          <rPr>
            <sz val="10"/>
            <color rgb="FF000000"/>
            <rFont val="Tahoma"/>
            <family val="2"/>
          </rPr>
          <t xml:space="preserve">Facture Transport FERTRANS reçu de 480 euros uniquement
</t>
        </r>
      </text>
    </comment>
    <comment ref="K13" authorId="1" shapeId="0" xr:uid="{A3DFE0D3-7E1A-4A4C-A74A-7BDC7A9F738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Transport: 480 E + 70 E Heures attente
</t>
      </text>
    </comment>
    <comment ref="I38" authorId="0" shapeId="0" xr:uid="{646427AC-7076-3B46-8CE9-7A287C0812AD}">
      <text>
        <r>
          <rPr>
            <b/>
            <sz val="10"/>
            <color rgb="FF000000"/>
            <rFont val="Tahoma"/>
            <family val="2"/>
          </rPr>
          <t>PV 310 €-2%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CABROL</author>
  </authors>
  <commentList>
    <comment ref="I40" authorId="0" shapeId="0" xr:uid="{F68FB4C2-730E-174E-BA06-5841A3A799CF}">
      <text>
        <r>
          <rPr>
            <sz val="10"/>
            <color rgb="FF000000"/>
            <rFont val="Tahoma"/>
            <family val="2"/>
          </rPr>
          <t xml:space="preserve">770€ facturé en raison du cout sup de 270€ suite camion détourné et tp facturé de 1150
</t>
        </r>
        <r>
          <rPr>
            <sz val="10"/>
            <color rgb="FF000000"/>
            <rFont val="Tahoma"/>
            <family val="2"/>
          </rPr>
          <t>au lieu de 880€</t>
        </r>
      </text>
    </comment>
  </commentList>
</comments>
</file>

<file path=xl/sharedStrings.xml><?xml version="1.0" encoding="utf-8"?>
<sst xmlns="http://schemas.openxmlformats.org/spreadsheetml/2006/main" count="1500" uniqueCount="767">
  <si>
    <t>Transac</t>
    <phoneticPr fontId="0" type="noConversion"/>
  </si>
  <si>
    <t>N° Facture</t>
    <phoneticPr fontId="0" type="noConversion"/>
  </si>
  <si>
    <t>Date Chgement</t>
    <phoneticPr fontId="0" type="noConversion"/>
  </si>
  <si>
    <t>Fournisseur</t>
  </si>
  <si>
    <t>Client</t>
    <phoneticPr fontId="0" type="noConversion"/>
  </si>
  <si>
    <t>Matières</t>
  </si>
  <si>
    <t>Poids</t>
  </si>
  <si>
    <t>P.A</t>
    <phoneticPr fontId="0" type="noConversion"/>
  </si>
  <si>
    <t>P.V</t>
    <phoneticPr fontId="0" type="noConversion"/>
  </si>
  <si>
    <t>Transporteur</t>
    <phoneticPr fontId="0" type="noConversion"/>
  </si>
  <si>
    <t>Coût TP</t>
    <phoneticPr fontId="0" type="noConversion"/>
  </si>
  <si>
    <t>M.Co MCo/Tonne</t>
    <phoneticPr fontId="0" type="noConversion"/>
  </si>
  <si>
    <t xml:space="preserve">C.A </t>
    <phoneticPr fontId="0" type="noConversion"/>
  </si>
  <si>
    <t>PMV :</t>
  </si>
  <si>
    <t>ARFP</t>
  </si>
  <si>
    <t>SFP</t>
  </si>
  <si>
    <t>LMIF</t>
  </si>
  <si>
    <t xml:space="preserve">% Évolution du CA </t>
  </si>
  <si>
    <t>Evolution Tonnes en %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</si>
  <si>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</si>
  <si>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</si>
  <si>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</si>
  <si>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</si>
  <si>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</si>
  <si>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</si>
  <si>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</si>
  <si>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</si>
  <si>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</si>
  <si>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</si>
  <si>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</si>
  <si>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</si>
  <si>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</si>
  <si>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2025</t>
  </si>
  <si>
    <t>Marge CO 2025</t>
  </si>
  <si>
    <t>Tonnes chargées en 2025</t>
  </si>
  <si>
    <t>NEVEUX</t>
  </si>
  <si>
    <t>PEHD Rotomoulage</t>
  </si>
  <si>
    <t>FERTRANS</t>
  </si>
  <si>
    <t>SL250201</t>
  </si>
  <si>
    <t>05.02</t>
  </si>
  <si>
    <t>Echange grillagés PAPI</t>
  </si>
  <si>
    <t>PAPI</t>
  </si>
  <si>
    <t>MAROLLES</t>
  </si>
  <si>
    <t>DEFEAUS Hermes</t>
  </si>
  <si>
    <t>POIDS</t>
  </si>
  <si>
    <t>Remarques</t>
  </si>
  <si>
    <t>Jrs/Qualités</t>
  </si>
  <si>
    <t>PEHD POUBELLES</t>
  </si>
  <si>
    <t>Qualités</t>
  </si>
  <si>
    <t>Val. Stock - €/t</t>
  </si>
  <si>
    <t>25.02.2025</t>
  </si>
  <si>
    <t>Date</t>
  </si>
  <si>
    <t>BUTIN</t>
  </si>
  <si>
    <t>M.Co Affaire</t>
  </si>
  <si>
    <t>STOCK POUBELLES BEAUVAIS</t>
  </si>
  <si>
    <t xml:space="preserve">HD ROTO </t>
  </si>
  <si>
    <t>Pds Brut</t>
  </si>
  <si>
    <t>Pds Net</t>
  </si>
  <si>
    <t>STOCK roto PAPI</t>
  </si>
  <si>
    <t>06.02.2025</t>
  </si>
  <si>
    <t>Coût TP</t>
  </si>
  <si>
    <t>Désignation - Qualités</t>
  </si>
  <si>
    <t>STOCK Film PEBD nat. ARFP</t>
  </si>
  <si>
    <t>05.02.2025</t>
  </si>
  <si>
    <t>Transport LMIF</t>
  </si>
  <si>
    <t>REVIPLAST LIMOGES</t>
  </si>
  <si>
    <t>Ct. Achat Mat.</t>
  </si>
  <si>
    <t>CA</t>
  </si>
  <si>
    <t>% Évol M.CO</t>
  </si>
  <si>
    <t xml:space="preserve">CHIFFRE d'AFFAIRES - MARGE CO </t>
  </si>
  <si>
    <t xml:space="preserve">BUTIN </t>
  </si>
  <si>
    <t>05.06.2025</t>
  </si>
  <si>
    <t>14.03.2025</t>
  </si>
  <si>
    <t>PA €/T</t>
  </si>
  <si>
    <t>Transports PILLON</t>
  </si>
  <si>
    <t>30.06.2025</t>
  </si>
  <si>
    <t>\</t>
  </si>
  <si>
    <t>Sortie</t>
  </si>
  <si>
    <t>AOUT</t>
  </si>
  <si>
    <t>11.09.2025</t>
  </si>
  <si>
    <t>Ct. TAF</t>
  </si>
  <si>
    <t>Val. Stock</t>
  </si>
  <si>
    <t>13.11.2025</t>
  </si>
  <si>
    <t xml:space="preserve">Plateaux PS blanc </t>
  </si>
  <si>
    <t xml:space="preserve">Plateaux PS couleur </t>
  </si>
  <si>
    <t>JANVIER 2026</t>
  </si>
  <si>
    <t>JPC260101</t>
  </si>
  <si>
    <t>FÉVRIER 2026</t>
  </si>
  <si>
    <t>PEBD FILM 98% naturel en balles</t>
  </si>
  <si>
    <t>PEBD FILM 95% naturel en balles</t>
  </si>
  <si>
    <t>PEBD FILM 90% naturel en balles</t>
  </si>
  <si>
    <t>PEBD FILM couleur en balles</t>
  </si>
  <si>
    <t>PEBD FILM 80% naturel en balles</t>
  </si>
  <si>
    <t>JPC260103</t>
  </si>
  <si>
    <t>MARS 2026</t>
  </si>
  <si>
    <t>AVRIL 2026</t>
  </si>
  <si>
    <t>MAI 2026</t>
  </si>
  <si>
    <t>JUIN 2026</t>
  </si>
  <si>
    <t>JUILLET 2026</t>
  </si>
  <si>
    <t>AOUT 2026</t>
  </si>
  <si>
    <t>SEPTEMBRE 2026</t>
  </si>
  <si>
    <t>OCTOBRE 2026</t>
  </si>
  <si>
    <t>NOVEMBRE 2026</t>
  </si>
  <si>
    <t>FÉVRIER</t>
  </si>
  <si>
    <t>SL260101</t>
  </si>
  <si>
    <t>F.E.R</t>
  </si>
  <si>
    <t>GEMINI POE/26 0007</t>
  </si>
  <si>
    <t>Le 09.01 - 2 bennes DIB</t>
  </si>
  <si>
    <t>GEMINI POE/26 0021</t>
  </si>
  <si>
    <t>JPC260104</t>
  </si>
  <si>
    <t xml:space="preserve">PP </t>
  </si>
  <si>
    <t>PEBD bouchons</t>
  </si>
  <si>
    <t xml:space="preserve">REVIPLAST  </t>
  </si>
  <si>
    <t>JPC260105</t>
  </si>
  <si>
    <t>12.01</t>
  </si>
  <si>
    <t>05.01</t>
  </si>
  <si>
    <t>JPC260106</t>
  </si>
  <si>
    <t>NEVEUX CFF26NEV00042</t>
  </si>
  <si>
    <t>PEHD ROTO broyé couleur - RV01</t>
  </si>
  <si>
    <t>30.01/02:02</t>
  </si>
  <si>
    <t>JPC260107</t>
  </si>
  <si>
    <t>PS plateaux blanc</t>
  </si>
  <si>
    <t>PS plateaux couleur</t>
  </si>
  <si>
    <t>13.01</t>
  </si>
  <si>
    <t>12.01/13.01</t>
  </si>
  <si>
    <t>JPC260108</t>
  </si>
  <si>
    <t>GEMINI POE/26 0053</t>
  </si>
  <si>
    <t>1,620 +0,920</t>
  </si>
  <si>
    <t>13.01/14.01</t>
  </si>
  <si>
    <t>SL260102</t>
  </si>
  <si>
    <t>VALPLAST</t>
  </si>
  <si>
    <t>ESE</t>
  </si>
  <si>
    <t>JPC260109</t>
  </si>
  <si>
    <t>PEHD Broyé Caisses Vert</t>
  </si>
  <si>
    <t>PEHD Broyé Caisses Blanc</t>
  </si>
  <si>
    <t>SL260103</t>
  </si>
  <si>
    <t>FLEXICO</t>
  </si>
  <si>
    <t>EUREKA PLAST</t>
  </si>
  <si>
    <t>PEBD Granulés Naturel</t>
  </si>
  <si>
    <t>CLIENT</t>
  </si>
  <si>
    <t>DÉCEMBRE 2026</t>
  </si>
  <si>
    <t>Le 19.01 - 2 bennes PET</t>
  </si>
  <si>
    <t>27.01/28.01</t>
  </si>
  <si>
    <t>PEHD Broyé Caisses 4500499468</t>
  </si>
  <si>
    <t>PEHD Broyé Poubelles 4500499469</t>
  </si>
  <si>
    <t>JPC260110</t>
  </si>
  <si>
    <t>21.01</t>
  </si>
  <si>
    <t>Le 15.01 - 2 bennes PET</t>
  </si>
  <si>
    <t>0,800 + 0,820</t>
  </si>
  <si>
    <t>GEMINI POE/26 0052</t>
  </si>
  <si>
    <t>JPC260111</t>
  </si>
  <si>
    <t>Le 22.01 - 1 benne PET</t>
  </si>
  <si>
    <t>Le 22.01 - 1 benne DIB</t>
  </si>
  <si>
    <t>3901-0126</t>
  </si>
  <si>
    <t>3902-0126</t>
  </si>
  <si>
    <t>26.01/27.01</t>
  </si>
  <si>
    <t>AGGLO BEAUVAIS</t>
  </si>
  <si>
    <t>EDEAL</t>
  </si>
  <si>
    <t>Poubelles PEHD à Broyer</t>
  </si>
  <si>
    <t>STOCK</t>
  </si>
  <si>
    <t>PIILLON</t>
  </si>
  <si>
    <t>SL260201</t>
  </si>
  <si>
    <t>05.02.2026</t>
  </si>
  <si>
    <t>22.01</t>
  </si>
  <si>
    <t>3903-0126</t>
  </si>
  <si>
    <t>JPC260112</t>
  </si>
  <si>
    <t>VÉOLIA PMG nº13086</t>
  </si>
  <si>
    <t>SL260104</t>
  </si>
  <si>
    <t>CULLIGAN (Marolles)</t>
  </si>
  <si>
    <t>NOREVAL</t>
  </si>
  <si>
    <t>SL260105</t>
  </si>
  <si>
    <t xml:space="preserve">PP Racks à broyer </t>
  </si>
  <si>
    <t>Facturation Transport</t>
  </si>
  <si>
    <t>Fertrans</t>
  </si>
  <si>
    <t>Le 28.01 - 1 benne DIB</t>
  </si>
  <si>
    <t>Le 28.01 - 1 benne PET</t>
  </si>
  <si>
    <t>Le 28.01 - 2 bennes PET</t>
  </si>
  <si>
    <t>Le 29.01 - 1 benne VALO</t>
  </si>
  <si>
    <t>Le 29.01 - 1 benne DIB</t>
  </si>
  <si>
    <t>22.01/23.01 9H00</t>
  </si>
  <si>
    <t>3904-0126</t>
  </si>
  <si>
    <t>30.01</t>
  </si>
  <si>
    <t>0,940+1,000</t>
  </si>
  <si>
    <t>JPC260113</t>
  </si>
  <si>
    <t>29.01/30.01</t>
  </si>
  <si>
    <t>MONTEUX</t>
  </si>
  <si>
    <t xml:space="preserve">Participation transport </t>
  </si>
  <si>
    <t>CA 2026</t>
  </si>
  <si>
    <t>Marge CO 2026</t>
  </si>
  <si>
    <t>Tonnes chargées en 2026</t>
  </si>
  <si>
    <t>Hypo Résultat Brut 2026</t>
  </si>
  <si>
    <t>28.01/29.01</t>
  </si>
  <si>
    <t>LAMBERT</t>
  </si>
  <si>
    <t>04.02</t>
  </si>
  <si>
    <t>NCF - DIB</t>
  </si>
  <si>
    <t>JPC260201</t>
  </si>
  <si>
    <t>JPC260202</t>
  </si>
  <si>
    <t>TTPLAST</t>
  </si>
  <si>
    <t>PEBD FILM 100% nat en balles</t>
  </si>
  <si>
    <t>SL260202</t>
  </si>
  <si>
    <t xml:space="preserve">F.E.R </t>
  </si>
  <si>
    <t>PEBD film 98% Naturel</t>
  </si>
  <si>
    <t>PEBD Film 95% naturel</t>
  </si>
  <si>
    <t>MABITAL</t>
  </si>
  <si>
    <t>PA66GF 35% avec 2% caoutchouc</t>
  </si>
  <si>
    <t>12.02/13.02</t>
  </si>
  <si>
    <t>3905-0126</t>
  </si>
  <si>
    <t>JPC260204</t>
  </si>
  <si>
    <t>ECHANGE DES CAGES</t>
  </si>
  <si>
    <t>BAF</t>
  </si>
  <si>
    <t>ECHANGE</t>
  </si>
  <si>
    <t>PP roto couleur</t>
  </si>
  <si>
    <t>19.01</t>
  </si>
  <si>
    <t>PET cristal</t>
  </si>
  <si>
    <t>10.02</t>
  </si>
  <si>
    <t>3907-0126</t>
  </si>
  <si>
    <t>NOVALY</t>
  </si>
  <si>
    <t>Le 11.02 - 2 bennes PET</t>
  </si>
  <si>
    <t>SL260203</t>
  </si>
  <si>
    <t>PS Thermo Couleur en balles</t>
  </si>
  <si>
    <t>APET Thermo Couleur en balles</t>
  </si>
  <si>
    <t>SL260204</t>
  </si>
  <si>
    <t>3908-0126</t>
  </si>
  <si>
    <t>3909-0126</t>
  </si>
  <si>
    <t>3910-0126</t>
  </si>
  <si>
    <t>3913-0126</t>
  </si>
  <si>
    <t>3906.0126</t>
  </si>
  <si>
    <t>PS thermo avec carton</t>
  </si>
  <si>
    <t>FacturationTP BUTIN</t>
  </si>
  <si>
    <t>JPC260205</t>
  </si>
  <si>
    <t>JPC260206</t>
  </si>
  <si>
    <t>3914-0126</t>
  </si>
  <si>
    <t>11.02/12.02</t>
  </si>
  <si>
    <t>06.02/09.02</t>
  </si>
  <si>
    <t>PAPREC (Verdun) ODC 179 17 64</t>
  </si>
  <si>
    <t>PAPREC (Verdun) ODC 179 17 95</t>
  </si>
  <si>
    <t>13.02</t>
  </si>
  <si>
    <t>JPC260207</t>
  </si>
  <si>
    <t>GEMINI POE/26 0535</t>
  </si>
  <si>
    <t>13.02/16.02</t>
  </si>
  <si>
    <t>0,860 + 0,800</t>
  </si>
  <si>
    <t>1,040 + 0,820</t>
  </si>
  <si>
    <t>PEHD ROTO - BAV1 &amp; ROTOCLA</t>
  </si>
  <si>
    <t>JPC260208</t>
  </si>
  <si>
    <t>SEBICO NEVEUX Nº00239</t>
  </si>
  <si>
    <t>Le 16.02 - 1 benne PET</t>
  </si>
  <si>
    <t>Le 16.02 - 1 benne DIB</t>
  </si>
  <si>
    <t xml:space="preserve">PEHD poubelle broyé couleur </t>
  </si>
  <si>
    <t>ESE Nº4500499889</t>
  </si>
  <si>
    <t>ESSE Nº4500499889</t>
  </si>
  <si>
    <t>JPC260209</t>
  </si>
  <si>
    <t>JPC260210</t>
  </si>
  <si>
    <t>EUREAU SOURCES MAROLLES</t>
  </si>
  <si>
    <t>EUREAU SOURCES HERMES</t>
  </si>
  <si>
    <t>Prestation du mois de Janvier</t>
  </si>
  <si>
    <t>3911-0126</t>
  </si>
  <si>
    <t>3912-0126</t>
  </si>
  <si>
    <t>SL260205</t>
  </si>
  <si>
    <t>SL260206</t>
  </si>
  <si>
    <t>DCDIS</t>
  </si>
  <si>
    <t>GEMINI</t>
  </si>
  <si>
    <t>PP Big-bags A &amp; B en mélange</t>
  </si>
  <si>
    <t>JPC260211</t>
  </si>
  <si>
    <t>3917-0226</t>
  </si>
  <si>
    <t>TTPLAST Nº926791</t>
  </si>
  <si>
    <t>PEHD Broyé Caisses Flo</t>
  </si>
  <si>
    <t xml:space="preserve">18.02 à 7H00 / Livraison foulée </t>
  </si>
  <si>
    <t>Le 06.02 - 1 benne DIB</t>
  </si>
  <si>
    <t>Le 06.02 - 1 bennes VALO</t>
  </si>
  <si>
    <t>Le 18.02 - 1 PET</t>
  </si>
  <si>
    <t>Le 18.02 - 1 DIB</t>
  </si>
  <si>
    <t>20.02/23.02</t>
  </si>
  <si>
    <t>24.02/25.02</t>
  </si>
  <si>
    <t>JPC260212</t>
  </si>
  <si>
    <t>PAPI -ARFP</t>
  </si>
  <si>
    <t>LIVRAISON STOCK HD ROTO broyé</t>
  </si>
  <si>
    <t>SL260207</t>
  </si>
  <si>
    <t>17.02/18.02</t>
  </si>
  <si>
    <t>3918-0226</t>
  </si>
  <si>
    <r>
      <t xml:space="preserve">GEMINI </t>
    </r>
    <r>
      <rPr>
        <b/>
        <sz val="9"/>
        <color theme="7" tint="-0.249977111117893"/>
        <rFont val="Eurostile"/>
      </rPr>
      <t>POE26 0443</t>
    </r>
  </si>
  <si>
    <t>19.02/20.02</t>
  </si>
  <si>
    <t>27.02</t>
  </si>
  <si>
    <t>3920-0226</t>
  </si>
  <si>
    <t>PEBD bobine naturel</t>
  </si>
  <si>
    <t>PEBD bobine couleur</t>
  </si>
  <si>
    <t>PEBD sacs matières en balles</t>
  </si>
  <si>
    <t>TOUSSAC</t>
  </si>
  <si>
    <t>JPC260213</t>
  </si>
  <si>
    <t>Le 20.02 1 DIB</t>
  </si>
  <si>
    <t>Le 20.02  - 1 VALO</t>
  </si>
  <si>
    <t>JPC260214</t>
  </si>
  <si>
    <t xml:space="preserve">24.02 </t>
  </si>
  <si>
    <t>24.02/26.02</t>
  </si>
  <si>
    <t>RECYTHERM 724018</t>
  </si>
  <si>
    <t>25.02/26.02</t>
  </si>
  <si>
    <t>SL260208</t>
  </si>
  <si>
    <r>
      <t>RECYTHERM</t>
    </r>
    <r>
      <rPr>
        <b/>
        <sz val="9"/>
        <color rgb="FFFF0000"/>
        <rFont val="Eurostile"/>
      </rPr>
      <t xml:space="preserve"> (NCF)</t>
    </r>
  </si>
  <si>
    <t>ESE France 4500500636 (1)</t>
  </si>
  <si>
    <t>ESE France 4500500636 (2)</t>
  </si>
  <si>
    <t>PAPREC ODC XXX835 et 834</t>
  </si>
  <si>
    <t>Le 06.02 - 2 PET</t>
  </si>
  <si>
    <t>Le 13.02 - 1 VALO</t>
  </si>
  <si>
    <t xml:space="preserve">Le 13.02 - 1 PET </t>
  </si>
  <si>
    <t>0,740 +1,00</t>
  </si>
  <si>
    <t>JPC260215</t>
  </si>
  <si>
    <t>25.02</t>
  </si>
  <si>
    <t>CHANEL CHAMANT - CAHNEL PIHEN</t>
  </si>
  <si>
    <t>Le 24.02 - 2 PET</t>
  </si>
  <si>
    <t>PEBD FILM 100% naturel en balles</t>
  </si>
  <si>
    <t>27.02/02.03</t>
  </si>
  <si>
    <t>3921-0226</t>
  </si>
  <si>
    <t>3923-0226</t>
  </si>
  <si>
    <t>JPC260216</t>
  </si>
  <si>
    <t xml:space="preserve">PS Thermo pollué par ABS, APET </t>
  </si>
  <si>
    <t>Refacturation Heures d'attente 4H x 70</t>
  </si>
  <si>
    <t>1,780 + 0,820</t>
  </si>
  <si>
    <t>Le 03.03 - 2 PET</t>
  </si>
  <si>
    <t>SL260302</t>
  </si>
  <si>
    <t>SL260301</t>
  </si>
  <si>
    <t>PP Pare-Chocs en balles</t>
  </si>
  <si>
    <t>3922-0226 / 3928-0226</t>
  </si>
  <si>
    <t>3919-0226 / 3927-0226/ AV3926-0226</t>
  </si>
  <si>
    <t>3924-0226</t>
  </si>
  <si>
    <t>3925-0226</t>
  </si>
  <si>
    <t>RECYTHERM</t>
  </si>
  <si>
    <t>JPC260302</t>
  </si>
  <si>
    <t>3929-0226</t>
  </si>
  <si>
    <t>TTPLAST 926945</t>
  </si>
  <si>
    <t>04.03/06.03</t>
  </si>
  <si>
    <t>3940-0326</t>
  </si>
  <si>
    <t>JPC260303</t>
  </si>
  <si>
    <t>03.03/05.03</t>
  </si>
  <si>
    <t>3931-0226</t>
  </si>
  <si>
    <t>Le 06.03 - 1 DIB</t>
  </si>
  <si>
    <t>GEMINI POE/26 0870</t>
  </si>
  <si>
    <t>06.03/09.03</t>
  </si>
  <si>
    <t>3930-0225</t>
  </si>
  <si>
    <t>3937-0226</t>
  </si>
  <si>
    <t>PS/PE Plateaux Thermo</t>
  </si>
  <si>
    <t>3941-0326</t>
  </si>
  <si>
    <t>Bonbonnes PET et TRITAN en balles</t>
  </si>
  <si>
    <t>GEMINI POE/26 0907</t>
  </si>
  <si>
    <t>GEMINI  POE/26 0906</t>
  </si>
  <si>
    <t>JPC260304</t>
  </si>
  <si>
    <t>JPC260305</t>
  </si>
  <si>
    <t>JPC260306</t>
  </si>
  <si>
    <t>JPC260307</t>
  </si>
  <si>
    <t>HERMES</t>
  </si>
  <si>
    <t>JPC260308</t>
  </si>
  <si>
    <t>Le 12.03 - 1 PET</t>
  </si>
  <si>
    <t>Le 12.03 -  1 DIB</t>
  </si>
  <si>
    <t>11.03/12.03</t>
  </si>
  <si>
    <t>GEMINI POE/26 0938</t>
  </si>
  <si>
    <t>Le 06.03 - 1 TRITAN</t>
  </si>
  <si>
    <t>Déclassement 10% benne TRITAN</t>
  </si>
  <si>
    <t>Le 06.03 - 1 PET</t>
  </si>
  <si>
    <t>0,920 + 1,160</t>
  </si>
  <si>
    <t>0,720 + 0,860</t>
  </si>
  <si>
    <t>0,620+0,740</t>
  </si>
  <si>
    <t>Le 06.03 - 1 VALO</t>
  </si>
  <si>
    <t>Déclassement 5% benne TRITAN</t>
  </si>
  <si>
    <t>17.03</t>
  </si>
  <si>
    <t>18.03</t>
  </si>
  <si>
    <t>SL260303</t>
  </si>
  <si>
    <t xml:space="preserve">PAPREC 27 </t>
  </si>
  <si>
    <t>PC Cd's en big-bags</t>
  </si>
  <si>
    <t>EUREAUSOURCES Monteux 84</t>
  </si>
  <si>
    <t>GEMINI POE 26 1020</t>
  </si>
  <si>
    <t>Le 17.03 - 2 DIB</t>
  </si>
  <si>
    <t>JPC260309</t>
  </si>
  <si>
    <t>16.03/17.03</t>
  </si>
  <si>
    <t>JPC260310</t>
  </si>
  <si>
    <t>SL260304</t>
  </si>
  <si>
    <t>PEBD Bouchons</t>
  </si>
  <si>
    <t>Participation Transport</t>
  </si>
  <si>
    <t>SL260305</t>
  </si>
  <si>
    <t>EUREAUSOURCES MONTEUX 84</t>
  </si>
  <si>
    <t>PET Bonbonnes en balles</t>
  </si>
  <si>
    <t xml:space="preserve">FERTRANS </t>
  </si>
  <si>
    <t>EUREAUSOURCES 37 ST HIPPO</t>
  </si>
  <si>
    <t>SL260306</t>
  </si>
  <si>
    <t>18.03/19.03</t>
  </si>
  <si>
    <t>Le 19.03 - 1 DIB</t>
  </si>
  <si>
    <t>Le 19.03 - 1 PET</t>
  </si>
  <si>
    <t>19.03</t>
  </si>
  <si>
    <t>-</t>
  </si>
  <si>
    <t>3942-0326</t>
  </si>
  <si>
    <t>REFACTURATION ESCOMPTE</t>
  </si>
  <si>
    <t>REFAC Escpte s/3929-0226</t>
  </si>
  <si>
    <t>NEVEUX 00417</t>
  </si>
  <si>
    <t>PEHD ROTO BROYÉ COULEUR</t>
  </si>
  <si>
    <t>JPC260311</t>
  </si>
  <si>
    <t>3943-0326</t>
  </si>
  <si>
    <t>3944-0326</t>
  </si>
  <si>
    <t>3945-0326</t>
  </si>
  <si>
    <t>Le 23.03 - 1 PET</t>
  </si>
  <si>
    <t>Le 23.03 - 1 VALO</t>
  </si>
  <si>
    <t>GEMINI POE/26 1099</t>
  </si>
  <si>
    <t>JPC260312</t>
  </si>
  <si>
    <t>0,940 + 1,340</t>
  </si>
  <si>
    <t>Le 23.03 - 2 PET</t>
  </si>
  <si>
    <t>25.03/ 26.03</t>
  </si>
  <si>
    <t>23.03/24.03</t>
  </si>
  <si>
    <t>JPC260313</t>
  </si>
  <si>
    <t xml:space="preserve">REVIPLAST   </t>
  </si>
  <si>
    <t>VÉOLIA PMG</t>
  </si>
  <si>
    <t>PP broyé couleur non chargé</t>
  </si>
  <si>
    <t>PP broyé couleur chargé</t>
  </si>
  <si>
    <t>Le 25.03 - 1 DIB</t>
  </si>
  <si>
    <t>Le 25.03 - 1 VALO</t>
  </si>
  <si>
    <t>26.03/30.03</t>
  </si>
  <si>
    <r>
      <t xml:space="preserve">PAPREC 55 </t>
    </r>
    <r>
      <rPr>
        <b/>
        <sz val="9"/>
        <color theme="3" tint="0.499984740745262"/>
        <rFont val="Eurostile"/>
      </rPr>
      <t>1815336</t>
    </r>
  </si>
  <si>
    <t>3946-0326</t>
  </si>
  <si>
    <t>JPC260314</t>
  </si>
  <si>
    <t>TTPLAST Nº927188</t>
  </si>
  <si>
    <t>30.03/31.03</t>
  </si>
  <si>
    <t>3947-0326</t>
  </si>
  <si>
    <t>JPC260315</t>
  </si>
  <si>
    <t>JPC260317</t>
  </si>
  <si>
    <t>Le 31.03 - 1 PET</t>
  </si>
  <si>
    <t>Le 31.03 - 1 TRITAN</t>
  </si>
  <si>
    <t>31.03/01.04</t>
  </si>
  <si>
    <t>ESE 4500500636 (3)</t>
  </si>
  <si>
    <t>JPC260401</t>
  </si>
  <si>
    <t>02.04/03.04</t>
  </si>
  <si>
    <t>01.04/02.04</t>
  </si>
  <si>
    <t>Le 01.04 - 1 PET</t>
  </si>
  <si>
    <t>Le 01.04 - 1 DIB</t>
  </si>
  <si>
    <t>JPC260402</t>
  </si>
  <si>
    <t>GEMINI POE/26 1202</t>
  </si>
  <si>
    <t>Bonbonnes PET en balles</t>
  </si>
  <si>
    <t>3949-0326</t>
  </si>
  <si>
    <t>JPC260403</t>
  </si>
  <si>
    <t>03.04/07.04</t>
  </si>
  <si>
    <t>0,520 + 0,880</t>
  </si>
  <si>
    <t>Le 07.04 - 1 DIB</t>
  </si>
  <si>
    <t xml:space="preserve">Le 07.04 -  1 PET </t>
  </si>
  <si>
    <t>3950-0326</t>
  </si>
  <si>
    <t>3951-0326</t>
  </si>
  <si>
    <t>PP thermo nat</t>
  </si>
  <si>
    <t>3952-0326</t>
  </si>
  <si>
    <t>Frais de retour 6 BB's</t>
  </si>
  <si>
    <t>Le 10.03 - 2 PET</t>
  </si>
  <si>
    <t>Le 04.03 - 2 PET</t>
  </si>
  <si>
    <t>GEMINI POE/26 1292</t>
  </si>
  <si>
    <t>GEMINI POE/26 1293</t>
  </si>
  <si>
    <t>JPC260404</t>
  </si>
  <si>
    <t>3954-0326</t>
  </si>
  <si>
    <t>3955-0326</t>
  </si>
  <si>
    <t>10.04/10.04</t>
  </si>
  <si>
    <t>Le 10.04 - 2 PET</t>
  </si>
  <si>
    <t>10.04/13.04</t>
  </si>
  <si>
    <t>3956-0326</t>
  </si>
  <si>
    <t>3933-0226</t>
  </si>
  <si>
    <t>3936-0226</t>
  </si>
  <si>
    <t>3935-0226</t>
  </si>
  <si>
    <t>3934-0226</t>
  </si>
  <si>
    <t>SL260402</t>
  </si>
  <si>
    <t>PAPREC Segré</t>
  </si>
  <si>
    <t>SL260403</t>
  </si>
  <si>
    <t>PAPREC Verdun</t>
  </si>
  <si>
    <t>24.02.2026</t>
  </si>
  <si>
    <t>3958-0326</t>
  </si>
  <si>
    <t>JPC260405</t>
  </si>
  <si>
    <t>NEVEUX 00523</t>
  </si>
  <si>
    <t>JPC260406</t>
  </si>
  <si>
    <t>15.04/16.02</t>
  </si>
  <si>
    <t>Le 16.04 - 1 DIB</t>
  </si>
  <si>
    <t>15.04</t>
  </si>
  <si>
    <t>SL260404</t>
  </si>
  <si>
    <t>AUTOLIV</t>
  </si>
  <si>
    <t>PEHD Caisses à broyer</t>
  </si>
  <si>
    <t>0,760 +  0,700</t>
  </si>
  <si>
    <t>0,940 + 0,820</t>
  </si>
  <si>
    <t>Prestation du mois de Mars</t>
  </si>
  <si>
    <t>3959-0326</t>
  </si>
  <si>
    <t>3960-0326</t>
  </si>
  <si>
    <t>3961-0426</t>
  </si>
  <si>
    <t>3962-0426</t>
  </si>
  <si>
    <t>3964-0426</t>
  </si>
  <si>
    <t>3963-0426</t>
  </si>
  <si>
    <t>3939-0226</t>
  </si>
  <si>
    <t>3938-0226</t>
  </si>
  <si>
    <t>JPC260407</t>
  </si>
  <si>
    <t>EUREAU SOURCES</t>
  </si>
  <si>
    <t>Frais Recyclage bouchons</t>
  </si>
  <si>
    <t>GEMINI POE 26/ 1065</t>
  </si>
  <si>
    <t>GEMINI POE 26 /1062</t>
  </si>
  <si>
    <t>Frais Recyclage PET</t>
  </si>
  <si>
    <t>3953-0326</t>
  </si>
  <si>
    <t>3948-0326</t>
  </si>
  <si>
    <t>Frais de recyclage bouchons</t>
  </si>
  <si>
    <t>3915-0126</t>
  </si>
  <si>
    <t>Le 20.04 -  1 VALO</t>
  </si>
  <si>
    <t>Le 20.04 -  1 PET</t>
  </si>
  <si>
    <t>SL260407</t>
  </si>
  <si>
    <t>20.04/21.04</t>
  </si>
  <si>
    <t>le 22.04 - 1 PET</t>
  </si>
  <si>
    <t>le 22.04 - 1 VALO</t>
  </si>
  <si>
    <t>3965-0426</t>
  </si>
  <si>
    <t>PS Thermo pollué par ABS,PET (478KG)</t>
  </si>
  <si>
    <t>Evacuation Mise en DIB (PAPREC)</t>
  </si>
  <si>
    <t>Evacuation Mise en DIB ( RECYTHERM)</t>
  </si>
  <si>
    <t>APET Thermo Couleur en balles (paprec)</t>
  </si>
  <si>
    <t>APET Thermo Couleur en balles (recytherm)</t>
  </si>
  <si>
    <t>APET THERMO Coul en balles (paprec facturation)</t>
  </si>
  <si>
    <t>SERVACHEM PAPI</t>
  </si>
  <si>
    <t>AV3957-0326</t>
  </si>
  <si>
    <t>Avoir sur facture 3890-1225</t>
  </si>
  <si>
    <t>21.04/22.04</t>
  </si>
  <si>
    <t>22.04/24.04</t>
  </si>
  <si>
    <t>JPC260408</t>
  </si>
  <si>
    <t>05.05</t>
  </si>
  <si>
    <t>Agglo BEAUVAIS</t>
  </si>
  <si>
    <t>PILLON</t>
  </si>
  <si>
    <t>STOCK EDEAL</t>
  </si>
  <si>
    <t>PEHD bac poubelles</t>
  </si>
  <si>
    <t>Le 16.04 - 1 PET</t>
  </si>
  <si>
    <t>SL260408</t>
  </si>
  <si>
    <t>PP Big-bags B en balles</t>
  </si>
  <si>
    <t>PEBD Film 100% naturel</t>
  </si>
  <si>
    <t>SL260409</t>
  </si>
  <si>
    <t>Le 22.04 - 2 PET</t>
  </si>
  <si>
    <t>JPC260409</t>
  </si>
  <si>
    <t>22.04/23.04</t>
  </si>
  <si>
    <t>3966-0426</t>
  </si>
  <si>
    <r>
      <t xml:space="preserve">PEHD Casiers GEFCO </t>
    </r>
    <r>
      <rPr>
        <b/>
        <sz val="9"/>
        <color rgb="FFFF0000"/>
        <rFont val="Eurostile"/>
      </rPr>
      <t>NCF</t>
    </r>
  </si>
  <si>
    <t>GEMINI POE/26 1448</t>
  </si>
  <si>
    <t>GEMINI POE 26/ 1447</t>
  </si>
  <si>
    <t>3967-0426</t>
  </si>
  <si>
    <t>Le 27.04 - 2 PET</t>
  </si>
  <si>
    <t>JPC260411</t>
  </si>
  <si>
    <t>PP big-bags A</t>
  </si>
  <si>
    <t xml:space="preserve">PP big-bags B  </t>
  </si>
  <si>
    <t>GEMINI POE/26 1556</t>
  </si>
  <si>
    <t>27.04/28.04</t>
  </si>
  <si>
    <t>SL260410</t>
  </si>
  <si>
    <t>PP Aquilux en casiers grillagés</t>
  </si>
  <si>
    <t>FERTRANS A&amp;R</t>
  </si>
  <si>
    <t>SL260411</t>
  </si>
  <si>
    <t>E.DEAL</t>
  </si>
  <si>
    <t>PEHD CAISSES A BROYER</t>
  </si>
  <si>
    <t>Refacturation Transport</t>
  </si>
  <si>
    <t>SL260412</t>
  </si>
  <si>
    <t>SL260501</t>
  </si>
  <si>
    <t>CULLIGAN ( 60 marolles)</t>
  </si>
  <si>
    <t>PP racks à Broyer</t>
  </si>
  <si>
    <t>SL260502</t>
  </si>
  <si>
    <t>Refacturation Transport à Culligan</t>
  </si>
  <si>
    <t>REVIPLAST COUZEIX/LIMOGES</t>
  </si>
  <si>
    <t>JPC260412</t>
  </si>
  <si>
    <t>28.04/29.04</t>
  </si>
  <si>
    <t>Le 28.04 - 1 PET</t>
  </si>
  <si>
    <t>Le 28.04 - 1 DIB</t>
  </si>
  <si>
    <t>Le 29.04 - 1 TRITAN</t>
  </si>
  <si>
    <t>le 29.04 - 1 VALO</t>
  </si>
  <si>
    <t>3971-0426</t>
  </si>
  <si>
    <t>SL260413</t>
  </si>
  <si>
    <t>75 big-bags réemployés + 40 big-bags neufs</t>
  </si>
  <si>
    <t xml:space="preserve">29.04 13H / 30.04 </t>
  </si>
  <si>
    <r>
      <t xml:space="preserve">PMG VEOLIA </t>
    </r>
    <r>
      <rPr>
        <b/>
        <sz val="9"/>
        <color theme="3" tint="0.249977111117893"/>
        <rFont val="Eurostile"/>
      </rPr>
      <t>No.
BCF22870013998</t>
    </r>
  </si>
  <si>
    <t>16.04.2026</t>
  </si>
  <si>
    <t>29.04</t>
  </si>
  <si>
    <t>JPC260412 Bis</t>
  </si>
  <si>
    <t>Le 29.04 - 1 PET</t>
  </si>
  <si>
    <t>Le 29.04 - 1 DIB</t>
  </si>
  <si>
    <t>0,740 + 0,780</t>
  </si>
  <si>
    <t>30.04/04.05</t>
  </si>
  <si>
    <t>0,740 + 0,720</t>
  </si>
  <si>
    <t>SL260503</t>
  </si>
  <si>
    <t>VACHER</t>
  </si>
  <si>
    <t>PEBD Film Couleur Vulca en balles</t>
  </si>
  <si>
    <t>GEMINI POE 26 1518</t>
  </si>
  <si>
    <t>GEMINI POE 26 1521</t>
  </si>
  <si>
    <t>04.05/05.05</t>
  </si>
  <si>
    <t>JPC260501</t>
  </si>
  <si>
    <t>JPC260502</t>
  </si>
  <si>
    <t>SL260504</t>
  </si>
  <si>
    <t>CULLIGAN (15 Teissières)</t>
  </si>
  <si>
    <t>REVIPLAST</t>
  </si>
  <si>
    <t>PP Racks avec Visserie à broyer</t>
  </si>
  <si>
    <t>3968-0426</t>
  </si>
  <si>
    <t>3973-0426</t>
  </si>
  <si>
    <t>11.05/12.05</t>
  </si>
  <si>
    <t>GEMINI POE/26 1661</t>
  </si>
  <si>
    <t>06.05/07.05</t>
  </si>
  <si>
    <t>07.05/08.05</t>
  </si>
  <si>
    <t>11.05</t>
  </si>
  <si>
    <t>Le 13.05 - 2 PET</t>
  </si>
  <si>
    <t>JPC260503</t>
  </si>
  <si>
    <t>12.05/13.05</t>
  </si>
  <si>
    <t>3972-0426</t>
  </si>
  <si>
    <t>3974-0426</t>
  </si>
  <si>
    <t>3975-0426</t>
  </si>
  <si>
    <t>Frais recyclage PP big-bags</t>
  </si>
  <si>
    <t>GEMINI POE/26 1722</t>
  </si>
  <si>
    <t>Prestation du mois d'Avril</t>
  </si>
  <si>
    <t>3976-026</t>
  </si>
  <si>
    <t>PS thermo couleur</t>
  </si>
  <si>
    <t>3977-0426</t>
  </si>
  <si>
    <t>3980-0426</t>
  </si>
  <si>
    <t>3981-0426</t>
  </si>
  <si>
    <t>3979-0426</t>
  </si>
  <si>
    <t>3978-0426</t>
  </si>
  <si>
    <t>Le 15.05 - 1 PET</t>
  </si>
  <si>
    <t>13.05/15.05</t>
  </si>
  <si>
    <t>Facturation frais de recyclage</t>
  </si>
  <si>
    <t>3982-0526</t>
  </si>
  <si>
    <t>3983-0526</t>
  </si>
  <si>
    <t>JPC260504</t>
  </si>
  <si>
    <t>TTPLAST Nº927792</t>
  </si>
  <si>
    <t>PEBD film 100% nat en balles</t>
  </si>
  <si>
    <t>JPC260505</t>
  </si>
  <si>
    <t>GEMINI POE/26 1749</t>
  </si>
  <si>
    <t>PEBD film 80% couleur en balles</t>
  </si>
  <si>
    <t>PEBD film 60% couleur en balles</t>
  </si>
  <si>
    <t>PEBD film couleur en balles</t>
  </si>
  <si>
    <t>PP big-bags C en balles</t>
  </si>
  <si>
    <t>PP big-bags A en balles</t>
  </si>
  <si>
    <t>Le 07.05 - 2 PET</t>
  </si>
  <si>
    <t>JPC260506</t>
  </si>
  <si>
    <t>PEHD roto broyé couleur - BAV1&amp;2</t>
  </si>
  <si>
    <t>PEHD roto broyé couleur - ROTOCLA</t>
  </si>
  <si>
    <t>JPC260507</t>
  </si>
  <si>
    <t>20.05</t>
  </si>
  <si>
    <t>PP Akilux couleur en balles</t>
  </si>
  <si>
    <t>3988-0526</t>
  </si>
  <si>
    <t>3989-0526</t>
  </si>
  <si>
    <t>Le 20 - 2 bennes PET</t>
  </si>
  <si>
    <t>Le 20 - 1 benne VALO</t>
  </si>
  <si>
    <t>Le 20 - 1 benne DIB</t>
  </si>
  <si>
    <t>18.05</t>
  </si>
  <si>
    <t>3985-0526</t>
  </si>
  <si>
    <t>3986-0526</t>
  </si>
  <si>
    <t>3984-0526</t>
  </si>
  <si>
    <t>3987-0526</t>
  </si>
  <si>
    <r>
      <t xml:space="preserve">EUREAU SOURCES (Monteux) Cde </t>
    </r>
    <r>
      <rPr>
        <b/>
        <sz val="9"/>
        <color theme="4"/>
        <rFont val="Eurostile"/>
      </rPr>
      <t>C2684056</t>
    </r>
  </si>
  <si>
    <t>20.05/21.05</t>
  </si>
  <si>
    <t>0,780 + 0,960</t>
  </si>
  <si>
    <t>1,520 + 0,820</t>
  </si>
  <si>
    <t>0,680 + 0,680</t>
  </si>
  <si>
    <t>Le 18.05 - 2 DIB</t>
  </si>
  <si>
    <t>Le 20.05 - 1 PET</t>
  </si>
  <si>
    <t>0,480 + 0,400</t>
  </si>
  <si>
    <t>0,700 + 0,720</t>
  </si>
  <si>
    <t xml:space="preserve">Le 28 - 1 benne PET </t>
  </si>
  <si>
    <t>Le 28 - 1 benne VALO</t>
  </si>
  <si>
    <t>GEMINI POE/26 1877</t>
  </si>
  <si>
    <t>JPC260508</t>
  </si>
  <si>
    <t>JPC260509</t>
  </si>
  <si>
    <t>29.-05</t>
  </si>
  <si>
    <t>3991-0526</t>
  </si>
  <si>
    <t>3992.0526</t>
  </si>
  <si>
    <t>28.05</t>
  </si>
  <si>
    <t>22.05</t>
  </si>
  <si>
    <t>A REFACTURER</t>
  </si>
  <si>
    <t>3990-0526</t>
  </si>
  <si>
    <t>29.05/01.06</t>
  </si>
  <si>
    <t>02.06/03.06</t>
  </si>
  <si>
    <t>SL260601</t>
  </si>
  <si>
    <t>DIMA LEGOIX</t>
  </si>
  <si>
    <t>Le 03.06 - 1 benne PET</t>
  </si>
  <si>
    <t>Le 03.06 - 1 VALO</t>
  </si>
  <si>
    <t>SL260602</t>
  </si>
  <si>
    <t>ORTEC</t>
  </si>
  <si>
    <t xml:space="preserve">Bobines APET/PE </t>
  </si>
  <si>
    <t>Plateaux APET cristal</t>
  </si>
  <si>
    <t xml:space="preserve">Plateaux PP naturel </t>
  </si>
  <si>
    <t>JPC260601</t>
  </si>
  <si>
    <t>04.06</t>
  </si>
  <si>
    <t>JPC260602</t>
  </si>
  <si>
    <t xml:space="preserve">Le 04.06 - 1 PET </t>
  </si>
  <si>
    <t>Le 04.06 - 1 DIB</t>
  </si>
  <si>
    <t>Le 04.06 - 2 PET</t>
  </si>
  <si>
    <t>3994-0526</t>
  </si>
  <si>
    <t>3995-0526</t>
  </si>
  <si>
    <t>3996-0526</t>
  </si>
  <si>
    <t>3997-0526</t>
  </si>
  <si>
    <t>3998-0525</t>
  </si>
  <si>
    <t>ECHANTILLONS</t>
  </si>
  <si>
    <t>TIVACO</t>
  </si>
  <si>
    <t>PP FILM NATUREL EN BALLES</t>
  </si>
  <si>
    <t>Le 08.06 - 1 PET</t>
  </si>
  <si>
    <t>Le 08.06 - 1 VALO</t>
  </si>
  <si>
    <t>Le 09.06 - 1 PET</t>
  </si>
  <si>
    <t>Le 09.06 - 1 TRITAN</t>
  </si>
  <si>
    <t>3993-0526</t>
  </si>
  <si>
    <t>3999-0526</t>
  </si>
  <si>
    <t>4000-0526</t>
  </si>
  <si>
    <t xml:space="preserve">Prestation Mai </t>
  </si>
  <si>
    <t>4001-0526</t>
  </si>
  <si>
    <t>JPC260603</t>
  </si>
  <si>
    <t>GLOBAL RECOV</t>
  </si>
  <si>
    <t>SL260603</t>
  </si>
  <si>
    <t>PP Film Naturel</t>
  </si>
  <si>
    <t>08.06/09.06</t>
  </si>
  <si>
    <t>0,800 + 0,720</t>
  </si>
  <si>
    <t>4002-0526</t>
  </si>
  <si>
    <t>SL260604</t>
  </si>
  <si>
    <t>Participation transport</t>
  </si>
  <si>
    <t>GREENLOGICYCLE BVBA</t>
  </si>
  <si>
    <t>16.06/17.06 9H00</t>
  </si>
  <si>
    <t xml:space="preserve">Le 15.06 - 1 PET </t>
  </si>
  <si>
    <t>Le 15.06 - 1 DIB</t>
  </si>
  <si>
    <t>15.06</t>
  </si>
  <si>
    <t>18.06</t>
  </si>
  <si>
    <t>JPC260604</t>
  </si>
  <si>
    <t>JPC260605</t>
  </si>
  <si>
    <t>JPC260606</t>
  </si>
  <si>
    <t>Frais de recyclage</t>
  </si>
  <si>
    <t>EUREAUSOURCES TEISSIERES</t>
  </si>
  <si>
    <t>Le 16.06 - 1 PET</t>
  </si>
  <si>
    <t>Le 16.06 - 1 DIB</t>
  </si>
  <si>
    <t>Le 11.06 - 1 PET</t>
  </si>
  <si>
    <t>Le 11.06 - 1 VALO</t>
  </si>
  <si>
    <t>Le 17.06 - 1 PET</t>
  </si>
  <si>
    <t>Le 17.06 -  1 VALO</t>
  </si>
  <si>
    <t>GEMINI POE/26 2092</t>
  </si>
  <si>
    <t>17.06/19.06</t>
  </si>
  <si>
    <t>JPC260203</t>
  </si>
  <si>
    <t>17.06/18.06</t>
  </si>
  <si>
    <t>JPC260607</t>
  </si>
  <si>
    <t>SL260605</t>
  </si>
  <si>
    <t>EUREAUSOURCES HERMES</t>
  </si>
  <si>
    <t>PEBD Bouchons à broyer</t>
  </si>
  <si>
    <t>25.06</t>
  </si>
  <si>
    <t>Envoi echantillons</t>
  </si>
  <si>
    <t>JPC260608</t>
  </si>
  <si>
    <t>GEMINI POE/26 2148</t>
  </si>
  <si>
    <t>Le 23.06 - 1 PET</t>
  </si>
  <si>
    <t>Le 23.06 - 1 VALO</t>
  </si>
  <si>
    <t>24.06/25.06</t>
  </si>
  <si>
    <r>
      <t xml:space="preserve">VEOLIA PMG  </t>
    </r>
    <r>
      <rPr>
        <sz val="9"/>
        <color theme="3" tint="0.499984740745262"/>
        <rFont val="Eurostile"/>
      </rPr>
      <t>BCF22870014512</t>
    </r>
  </si>
  <si>
    <r>
      <t xml:space="preserve">PMG VEOLIA </t>
    </r>
    <r>
      <rPr>
        <sz val="9"/>
        <color theme="3" tint="0.499984740745262"/>
        <rFont val="Eurostile"/>
      </rPr>
      <t>BCF22870014511</t>
    </r>
  </si>
  <si>
    <t>ESE France</t>
  </si>
  <si>
    <t>PEHD Caisses Broyé</t>
  </si>
  <si>
    <t>PEHD Poubelles (BAF E.DEAL)</t>
  </si>
  <si>
    <t>E.DEAL ( Agglo Beauvais)</t>
  </si>
  <si>
    <t>PEHD Broyé Poubelles</t>
  </si>
  <si>
    <t>EARFP</t>
  </si>
  <si>
    <t>Le 23.06 - 2 PET</t>
  </si>
  <si>
    <t>23.06/24.06</t>
  </si>
  <si>
    <t>SRP</t>
  </si>
  <si>
    <t>23.06</t>
  </si>
  <si>
    <t>SL260606</t>
  </si>
  <si>
    <t>F.E.R ( Fricourt 80)</t>
  </si>
  <si>
    <t>4003-0626</t>
  </si>
  <si>
    <t>SL260701</t>
  </si>
  <si>
    <t>GB film en balles</t>
  </si>
  <si>
    <t>4006-0626</t>
  </si>
  <si>
    <t>PA 6 ET 66 broyé couleur</t>
  </si>
  <si>
    <t>26.07/29.06</t>
  </si>
  <si>
    <t>JPC260609</t>
  </si>
  <si>
    <t>Le 26.06 - 2 PET</t>
  </si>
  <si>
    <t>Le 29.06 - 2 DIB</t>
  </si>
  <si>
    <t>Plasticos LARROSA</t>
  </si>
  <si>
    <t>PVC bobines blanches</t>
  </si>
  <si>
    <t>DELTA</t>
  </si>
  <si>
    <t>PVC bobines couleur</t>
  </si>
  <si>
    <t>26.06/29.06</t>
  </si>
  <si>
    <t>22.06</t>
  </si>
  <si>
    <t>AKTO</t>
  </si>
  <si>
    <t>refacturation Frais Salariaux Formation SAGE</t>
  </si>
  <si>
    <t>4004-0626</t>
  </si>
  <si>
    <t>SL260607</t>
  </si>
  <si>
    <t>Client</t>
  </si>
  <si>
    <t>PEHD Palettes (Conditionnement)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</si>
</sst>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_);[Red]\(#,##0\ &quot;€&quot;\)"/>
    <numFmt numFmtId="164" formatCode="0.000"/>
    <numFmt numFmtId="165" formatCode="#,##0.00&quot;€&quot;"/>
    <numFmt numFmtId="166" formatCode="#,##0.00\ &quot;€&quot;"/>
    <numFmt numFmtId="167" formatCode="#,##0\ &quot;€&quot;"/>
  </numFmts>
  <fonts count="64">
    <font>
      <sz val="12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9"/>
      <name val="Avenir Next Regular"/>
    </font>
    <font>
      <i/>
      <sz val="9"/>
      <name val="Avenir Next Regula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Tahoma"/>
      <family val="2"/>
    </font>
    <font>
      <b/>
      <sz val="14"/>
      <color theme="1"/>
      <name val="Aptos Narrow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venir Next Regular"/>
    </font>
    <font>
      <b/>
      <sz val="12"/>
      <color theme="4" tint="-0.249977111117893"/>
      <name val="Aptos Narrow"/>
      <scheme val="minor"/>
    </font>
    <font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0"/>
      <color theme="1"/>
      <name val="Calibri"/>
      <family val="2"/>
    </font>
    <font>
      <sz val="12"/>
      <color theme="0"/>
      <name val="Aptos Narrow"/>
      <family val="2"/>
      <scheme val="minor"/>
    </font>
    <font>
      <sz val="12"/>
      <color theme="1"/>
      <name val="Eurostile"/>
    </font>
    <font>
      <b/>
      <sz val="12"/>
      <name val="Eurostile"/>
    </font>
    <font>
      <sz val="12"/>
      <name val="Eurostile"/>
    </font>
    <font>
      <b/>
      <sz val="16"/>
      <name val="Eurostile"/>
    </font>
    <font>
      <b/>
      <sz val="14"/>
      <name val="Eurostile"/>
    </font>
    <font>
      <sz val="14"/>
      <color theme="1"/>
      <name val="Eurostile"/>
    </font>
    <font>
      <b/>
      <sz val="12"/>
      <color theme="1"/>
      <name val="Eurostile"/>
    </font>
    <font>
      <sz val="12"/>
      <name val="Aptos Narrow"/>
      <family val="2"/>
      <scheme val="minor"/>
    </font>
    <font>
      <sz val="26"/>
      <color theme="0"/>
      <name val="Calibri"/>
      <family val="2"/>
    </font>
    <font>
      <sz val="10"/>
      <name val="Aptos Narrow"/>
      <family val="2"/>
      <scheme val="minor"/>
    </font>
    <font>
      <b/>
      <sz val="26"/>
      <color theme="0"/>
      <name val="Eurostile"/>
    </font>
    <font>
      <b/>
      <sz val="10"/>
      <name val="Eurostile"/>
    </font>
    <font>
      <b/>
      <sz val="10"/>
      <color indexed="8"/>
      <name val="Eurostile"/>
    </font>
    <font>
      <sz val="9"/>
      <name val="Eurostile"/>
    </font>
    <font>
      <b/>
      <sz val="9"/>
      <name val="Eurostile"/>
    </font>
    <font>
      <sz val="9"/>
      <color theme="1"/>
      <name val="Eurostile"/>
    </font>
    <font>
      <i/>
      <sz val="9"/>
      <name val="Eurostile"/>
    </font>
    <font>
      <b/>
      <i/>
      <sz val="9"/>
      <name val="Eurostile"/>
    </font>
    <font>
      <sz val="10"/>
      <color indexed="8"/>
      <name val="Calibri"/>
      <family val="2"/>
    </font>
    <font>
      <sz val="10"/>
      <color theme="1"/>
      <name val="Aptos Narrow"/>
      <scheme val="minor"/>
    </font>
    <font>
      <sz val="26"/>
      <color theme="0"/>
      <name val="Eurostile"/>
    </font>
    <font>
      <sz val="10"/>
      <color theme="1"/>
      <name val="Eurostile"/>
    </font>
    <font>
      <sz val="10"/>
      <name val="Eurostile"/>
    </font>
    <font>
      <b/>
      <sz val="10"/>
      <color theme="1"/>
      <name val="Eurostile"/>
    </font>
    <font>
      <sz val="12"/>
      <color theme="1"/>
      <name val="Aptos Narrow"/>
      <scheme val="minor"/>
    </font>
    <font>
      <sz val="12"/>
      <name val="Aptos Narrow"/>
      <scheme val="minor"/>
    </font>
    <font>
      <b/>
      <sz val="12"/>
      <name val="Aptos Narrow"/>
      <scheme val="minor"/>
    </font>
    <font>
      <sz val="9"/>
      <color theme="1"/>
      <name val="Avenir Next Regular"/>
    </font>
    <font>
      <b/>
      <sz val="9"/>
      <color theme="1"/>
      <name val="Eurostile"/>
    </font>
    <font>
      <b/>
      <sz val="10"/>
      <name val="Aptos Narrow"/>
      <family val="2"/>
      <scheme val="minor"/>
    </font>
    <font>
      <b/>
      <sz val="10"/>
      <color rgb="FF000000"/>
      <name val="Tahoma"/>
      <family val="2"/>
    </font>
    <font>
      <b/>
      <sz val="9"/>
      <color rgb="FFFF0000"/>
      <name val="Eurostile"/>
    </font>
    <font>
      <b/>
      <sz val="9"/>
      <color theme="7" tint="-0.249977111117893"/>
      <name val="Eurostile"/>
    </font>
    <font>
      <b/>
      <sz val="9"/>
      <name val="Avenir Next Regular"/>
    </font>
    <font>
      <b/>
      <i/>
      <sz val="9"/>
      <name val="Avenir Next Regular"/>
    </font>
    <font>
      <b/>
      <sz val="9"/>
      <color indexed="8"/>
      <name val="Eurostile"/>
    </font>
    <font>
      <sz val="9"/>
      <color theme="1"/>
      <name val="Aptos Narrow"/>
      <family val="2"/>
      <scheme val="minor"/>
    </font>
    <font>
      <b/>
      <sz val="9"/>
      <color theme="3" tint="0.499984740745262"/>
      <name val="Eurostile"/>
    </font>
    <font>
      <sz val="12"/>
      <color theme="4" tint="-0.249977111117893"/>
      <name val="Aptos Narrow"/>
      <family val="2"/>
      <scheme val="minor"/>
    </font>
    <font>
      <b/>
      <sz val="9"/>
      <color theme="3" tint="0.249977111117893"/>
      <name val="Eurostile"/>
    </font>
    <font>
      <b/>
      <sz val="10"/>
      <color theme="1"/>
      <name val="Arial Unicode MS"/>
      <family val="2"/>
    </font>
    <font>
      <b/>
      <sz val="9"/>
      <color theme="4"/>
      <name val="Eurostile"/>
    </font>
    <font>
      <i/>
      <sz val="9"/>
      <color theme="1" tint="0.499984740745262"/>
      <name val="Eurostile"/>
    </font>
    <font>
      <sz val="9"/>
      <color theme="3" tint="0.499984740745262"/>
      <name val="Eurostile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5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6" borderId="0" xfId="0" applyFill="1"/>
    <xf numFmtId="0" fontId="0" fillId="0" borderId="0" xfId="0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14" fillId="0" borderId="0" xfId="0" applyFont="1"/>
    <xf numFmtId="0" fontId="0" fillId="8" borderId="0" xfId="0" applyFill="1"/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7" borderId="12" xfId="0" applyFill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10" fillId="8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6" borderId="0" xfId="0" applyFont="1" applyFill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0" fillId="0" borderId="0" xfId="0" applyFont="1"/>
    <xf numFmtId="2" fontId="20" fillId="0" borderId="10" xfId="0" applyNumberFormat="1" applyFont="1" applyBorder="1"/>
    <xf numFmtId="0" fontId="21" fillId="3" borderId="1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2" fontId="22" fillId="0" borderId="10" xfId="0" applyNumberFormat="1" applyFont="1" applyBorder="1"/>
    <xf numFmtId="2" fontId="22" fillId="0" borderId="11" xfId="0" applyNumberFormat="1" applyFont="1" applyBorder="1"/>
    <xf numFmtId="0" fontId="21" fillId="0" borderId="0" xfId="0" applyFont="1" applyAlignment="1">
      <alignment vertical="center"/>
    </xf>
    <xf numFmtId="10" fontId="21" fillId="5" borderId="10" xfId="0" applyNumberFormat="1" applyFont="1" applyFill="1" applyBorder="1" applyAlignment="1">
      <alignment horizontal="center" vertical="center"/>
    </xf>
    <xf numFmtId="10" fontId="21" fillId="0" borderId="0" xfId="0" applyNumberFormat="1" applyFont="1" applyAlignment="1">
      <alignment horizontal="center" vertical="center"/>
    </xf>
    <xf numFmtId="0" fontId="21" fillId="3" borderId="13" xfId="0" applyFont="1" applyFill="1" applyBorder="1" applyAlignment="1">
      <alignment vertical="center"/>
    </xf>
    <xf numFmtId="0" fontId="21" fillId="3" borderId="19" xfId="0" applyFont="1" applyFill="1" applyBorder="1"/>
    <xf numFmtId="0" fontId="21" fillId="3" borderId="10" xfId="0" applyFont="1" applyFill="1" applyBorder="1"/>
    <xf numFmtId="0" fontId="24" fillId="5" borderId="6" xfId="0" applyFont="1" applyFill="1" applyBorder="1"/>
    <xf numFmtId="10" fontId="24" fillId="0" borderId="0" xfId="0" applyNumberFormat="1" applyFont="1"/>
    <xf numFmtId="4" fontId="24" fillId="5" borderId="6" xfId="0" applyNumberFormat="1" applyFont="1" applyFill="1" applyBorder="1"/>
    <xf numFmtId="10" fontId="24" fillId="5" borderId="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3" fillId="0" borderId="0" xfId="0" applyFont="1"/>
    <xf numFmtId="0" fontId="21" fillId="3" borderId="13" xfId="0" applyFont="1" applyFill="1" applyBorder="1" applyAlignment="1">
      <alignment horizontal="center" vertical="center" wrapText="1"/>
    </xf>
    <xf numFmtId="2" fontId="24" fillId="5" borderId="6" xfId="0" applyNumberFormat="1" applyFont="1" applyFill="1" applyBorder="1"/>
    <xf numFmtId="0" fontId="21" fillId="5" borderId="13" xfId="0" applyFont="1" applyFill="1" applyBorder="1" applyAlignment="1">
      <alignment horizontal="center" vertical="center" wrapText="1"/>
    </xf>
    <xf numFmtId="10" fontId="20" fillId="0" borderId="0" xfId="0" applyNumberFormat="1" applyFont="1"/>
    <xf numFmtId="0" fontId="25" fillId="0" borderId="0" xfId="0" applyFont="1"/>
    <xf numFmtId="0" fontId="21" fillId="0" borderId="0" xfId="0" applyFont="1" applyAlignment="1">
      <alignment horizontal="center" vertical="center" wrapText="1"/>
    </xf>
    <xf numFmtId="0" fontId="19" fillId="0" borderId="0" xfId="0" applyFont="1"/>
    <xf numFmtId="0" fontId="27" fillId="0" borderId="0" xfId="0" applyFont="1"/>
    <xf numFmtId="167" fontId="8" fillId="5" borderId="6" xfId="0" applyNumberFormat="1" applyFont="1" applyFill="1" applyBorder="1"/>
    <xf numFmtId="0" fontId="21" fillId="5" borderId="8" xfId="0" applyFont="1" applyFill="1" applyBorder="1" applyAlignment="1">
      <alignment vertical="center"/>
    </xf>
    <xf numFmtId="10" fontId="21" fillId="5" borderId="8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" xfId="0" applyFont="1" applyFill="1" applyBorder="1"/>
    <xf numFmtId="164" fontId="1" fillId="10" borderId="3" xfId="0" applyNumberFormat="1" applyFont="1" applyFill="1" applyBorder="1" applyAlignment="1">
      <alignment horizontal="center" vertical="center"/>
    </xf>
    <xf numFmtId="165" fontId="1" fillId="10" borderId="3" xfId="0" applyNumberFormat="1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10" fontId="1" fillId="10" borderId="4" xfId="0" applyNumberFormat="1" applyFont="1" applyFill="1" applyBorder="1" applyAlignment="1">
      <alignment horizontal="center"/>
    </xf>
    <xf numFmtId="164" fontId="0" fillId="7" borderId="12" xfId="0" applyNumberFormat="1" applyFill="1" applyBorder="1" applyAlignment="1">
      <alignment horizontal="center" vertical="center"/>
    </xf>
    <xf numFmtId="14" fontId="0" fillId="0" borderId="0" xfId="0" applyNumberFormat="1"/>
    <xf numFmtId="2" fontId="0" fillId="3" borderId="0" xfId="0" applyNumberFormat="1" applyFill="1" applyAlignment="1">
      <alignment horizontal="center" vertical="center"/>
    </xf>
    <xf numFmtId="10" fontId="26" fillId="5" borderId="10" xfId="0" applyNumberFormat="1" applyFont="1" applyFill="1" applyBorder="1" applyAlignment="1">
      <alignment horizontal="center" vertical="center"/>
    </xf>
    <xf numFmtId="167" fontId="26" fillId="5" borderId="10" xfId="0" applyNumberFormat="1" applyFont="1" applyFill="1" applyBorder="1"/>
    <xf numFmtId="2" fontId="29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3" xfId="0" applyFont="1" applyFill="1" applyBorder="1"/>
    <xf numFmtId="2" fontId="1" fillId="10" borderId="13" xfId="0" applyNumberFormat="1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2" fontId="1" fillId="10" borderId="13" xfId="0" applyNumberFormat="1" applyFont="1" applyFill="1" applyBorder="1" applyAlignment="1">
      <alignment horizontal="center" vertical="center"/>
    </xf>
    <xf numFmtId="10" fontId="17" fillId="10" borderId="3" xfId="0" applyNumberFormat="1" applyFont="1" applyFill="1" applyBorder="1" applyAlignment="1">
      <alignment horizontal="center" vertical="center"/>
    </xf>
    <xf numFmtId="2" fontId="17" fillId="10" borderId="13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0" borderId="0" xfId="0" applyFont="1"/>
    <xf numFmtId="0" fontId="2" fillId="2" borderId="17" xfId="0" applyFont="1" applyFill="1" applyBorder="1" applyAlignment="1">
      <alignment horizontal="center" vertical="center"/>
    </xf>
    <xf numFmtId="0" fontId="5" fillId="0" borderId="8" xfId="0" applyFont="1" applyBorder="1"/>
    <xf numFmtId="0" fontId="10" fillId="0" borderId="0" xfId="0" applyFont="1" applyAlignment="1">
      <alignment horizontal="center" vertical="center"/>
    </xf>
    <xf numFmtId="0" fontId="10" fillId="0" borderId="12" xfId="0" applyFont="1" applyBorder="1"/>
    <xf numFmtId="164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6" fontId="0" fillId="0" borderId="0" xfId="0" applyNumberFormat="1"/>
    <xf numFmtId="0" fontId="8" fillId="0" borderId="0" xfId="0" applyFont="1"/>
    <xf numFmtId="2" fontId="9" fillId="0" borderId="0" xfId="0" applyNumberFormat="1" applyFon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12" fillId="0" borderId="0" xfId="0" applyFont="1"/>
    <xf numFmtId="2" fontId="12" fillId="0" borderId="0" xfId="0" applyNumberFormat="1" applyFont="1"/>
    <xf numFmtId="0" fontId="31" fillId="2" borderId="5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2" fontId="35" fillId="0" borderId="6" xfId="0" applyNumberFormat="1" applyFont="1" applyBorder="1" applyAlignment="1">
      <alignment horizontal="center" vertical="center"/>
    </xf>
    <xf numFmtId="2" fontId="33" fillId="0" borderId="8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6" xfId="0" applyFont="1" applyBorder="1" applyAlignment="1">
      <alignment vertical="center" wrapText="1"/>
    </xf>
    <xf numFmtId="2" fontId="35" fillId="0" borderId="9" xfId="0" applyNumberFormat="1" applyFont="1" applyBorder="1" applyAlignment="1">
      <alignment horizontal="center" vertical="center"/>
    </xf>
    <xf numFmtId="2" fontId="33" fillId="0" borderId="10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1" fillId="5" borderId="6" xfId="0" applyFont="1" applyFill="1" applyBorder="1"/>
    <xf numFmtId="0" fontId="31" fillId="5" borderId="6" xfId="0" applyFont="1" applyFill="1" applyBorder="1" applyAlignment="1">
      <alignment horizontal="center"/>
    </xf>
    <xf numFmtId="2" fontId="31" fillId="5" borderId="6" xfId="0" applyNumberFormat="1" applyFont="1" applyFill="1" applyBorder="1" applyAlignment="1">
      <alignment horizontal="center"/>
    </xf>
    <xf numFmtId="2" fontId="31" fillId="5" borderId="6" xfId="0" applyNumberFormat="1" applyFont="1" applyFill="1" applyBorder="1" applyAlignment="1">
      <alignment horizontal="center" vertical="center"/>
    </xf>
    <xf numFmtId="0" fontId="31" fillId="5" borderId="2" xfId="0" applyFont="1" applyFill="1" applyBorder="1"/>
    <xf numFmtId="0" fontId="31" fillId="5" borderId="3" xfId="0" applyFont="1" applyFill="1" applyBorder="1"/>
    <xf numFmtId="164" fontId="31" fillId="5" borderId="3" xfId="0" applyNumberFormat="1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right"/>
    </xf>
    <xf numFmtId="165" fontId="31" fillId="5" borderId="3" xfId="0" applyNumberFormat="1" applyFont="1" applyFill="1" applyBorder="1" applyAlignment="1">
      <alignment horizontal="center"/>
    </xf>
    <xf numFmtId="166" fontId="31" fillId="5" borderId="3" xfId="0" applyNumberFormat="1" applyFont="1" applyFill="1" applyBorder="1" applyAlignment="1">
      <alignment horizontal="center"/>
    </xf>
    <xf numFmtId="10" fontId="31" fillId="5" borderId="4" xfId="0" applyNumberFormat="1" applyFont="1" applyFill="1" applyBorder="1" applyAlignment="1">
      <alignment horizontal="center"/>
    </xf>
    <xf numFmtId="2" fontId="38" fillId="2" borderId="6" xfId="0" applyNumberFormat="1" applyFont="1" applyFill="1" applyBorder="1" applyAlignment="1">
      <alignment horizontal="center" vertical="center"/>
    </xf>
    <xf numFmtId="2" fontId="29" fillId="0" borderId="9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4" fontId="20" fillId="0" borderId="0" xfId="0" applyNumberFormat="1" applyFont="1"/>
    <xf numFmtId="0" fontId="31" fillId="2" borderId="17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 wrapText="1"/>
    </xf>
    <xf numFmtId="0" fontId="31" fillId="5" borderId="9" xfId="0" applyFont="1" applyFill="1" applyBorder="1"/>
    <xf numFmtId="0" fontId="31" fillId="5" borderId="9" xfId="0" applyFont="1" applyFill="1" applyBorder="1" applyAlignment="1">
      <alignment horizontal="center"/>
    </xf>
    <xf numFmtId="2" fontId="31" fillId="5" borderId="9" xfId="0" applyNumberFormat="1" applyFont="1" applyFill="1" applyBorder="1" applyAlignment="1">
      <alignment horizontal="center"/>
    </xf>
    <xf numFmtId="4" fontId="31" fillId="5" borderId="9" xfId="0" applyNumberFormat="1" applyFont="1" applyFill="1" applyBorder="1" applyAlignment="1">
      <alignment horizontal="center"/>
    </xf>
    <xf numFmtId="4" fontId="31" fillId="5" borderId="9" xfId="0" applyNumberFormat="1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3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22" fillId="0" borderId="0" xfId="0" applyFont="1"/>
    <xf numFmtId="0" fontId="32" fillId="2" borderId="17" xfId="0" applyFont="1" applyFill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4" fontId="31" fillId="5" borderId="20" xfId="0" applyNumberFormat="1" applyFont="1" applyFill="1" applyBorder="1" applyAlignment="1">
      <alignment horizontal="center" vertical="center"/>
    </xf>
    <xf numFmtId="2" fontId="32" fillId="2" borderId="7" xfId="0" applyNumberFormat="1" applyFont="1" applyFill="1" applyBorder="1" applyAlignment="1">
      <alignment horizontal="center" vertical="center"/>
    </xf>
    <xf numFmtId="4" fontId="22" fillId="0" borderId="7" xfId="0" applyNumberFormat="1" applyFont="1" applyBorder="1"/>
    <xf numFmtId="0" fontId="31" fillId="0" borderId="10" xfId="0" applyFont="1" applyBorder="1" applyAlignment="1">
      <alignment horizontal="center" vertical="center"/>
    </xf>
    <xf numFmtId="4" fontId="31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2" fontId="41" fillId="0" borderId="0" xfId="0" applyNumberFormat="1" applyFont="1" applyAlignment="1">
      <alignment horizontal="center" vertical="center"/>
    </xf>
    <xf numFmtId="0" fontId="26" fillId="0" borderId="10" xfId="0" applyFont="1" applyBorder="1"/>
    <xf numFmtId="2" fontId="32" fillId="2" borderId="18" xfId="0" applyNumberFormat="1" applyFont="1" applyFill="1" applyBorder="1" applyAlignment="1">
      <alignment horizontal="center" vertical="center"/>
    </xf>
    <xf numFmtId="0" fontId="22" fillId="0" borderId="10" xfId="0" applyFont="1" applyBorder="1"/>
    <xf numFmtId="2" fontId="42" fillId="0" borderId="7" xfId="0" applyNumberFormat="1" applyFont="1" applyBorder="1" applyAlignment="1">
      <alignment horizontal="center" vertical="center"/>
    </xf>
    <xf numFmtId="0" fontId="31" fillId="10" borderId="13" xfId="0" applyFont="1" applyFill="1" applyBorder="1" applyAlignment="1">
      <alignment horizontal="center" vertical="center"/>
    </xf>
    <xf numFmtId="0" fontId="31" fillId="10" borderId="13" xfId="0" applyFont="1" applyFill="1" applyBorder="1"/>
    <xf numFmtId="2" fontId="31" fillId="10" borderId="13" xfId="0" applyNumberFormat="1" applyFont="1" applyFill="1" applyBorder="1" applyAlignment="1">
      <alignment horizontal="center"/>
    </xf>
    <xf numFmtId="0" fontId="31" fillId="10" borderId="13" xfId="0" applyFont="1" applyFill="1" applyBorder="1" applyAlignment="1">
      <alignment horizontal="center"/>
    </xf>
    <xf numFmtId="2" fontId="31" fillId="10" borderId="13" xfId="0" applyNumberFormat="1" applyFont="1" applyFill="1" applyBorder="1" applyAlignment="1">
      <alignment horizontal="center" vertical="center"/>
    </xf>
    <xf numFmtId="2" fontId="31" fillId="10" borderId="22" xfId="0" applyNumberFormat="1" applyFont="1" applyFill="1" applyBorder="1" applyAlignment="1">
      <alignment horizontal="center" vertical="center"/>
    </xf>
    <xf numFmtId="2" fontId="43" fillId="10" borderId="14" xfId="0" applyNumberFormat="1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31" fillId="10" borderId="3" xfId="0" applyFont="1" applyFill="1" applyBorder="1" applyAlignment="1">
      <alignment horizontal="center" vertical="center"/>
    </xf>
    <xf numFmtId="0" fontId="31" fillId="10" borderId="3" xfId="0" applyFont="1" applyFill="1" applyBorder="1"/>
    <xf numFmtId="164" fontId="31" fillId="10" borderId="3" xfId="0" applyNumberFormat="1" applyFont="1" applyFill="1" applyBorder="1" applyAlignment="1">
      <alignment horizontal="center" vertical="center"/>
    </xf>
    <xf numFmtId="165" fontId="31" fillId="10" borderId="3" xfId="0" applyNumberFormat="1" applyFont="1" applyFill="1" applyBorder="1" applyAlignment="1">
      <alignment horizontal="center"/>
    </xf>
    <xf numFmtId="2" fontId="31" fillId="10" borderId="3" xfId="0" applyNumberFormat="1" applyFont="1" applyFill="1" applyBorder="1" applyAlignment="1">
      <alignment horizontal="center"/>
    </xf>
    <xf numFmtId="10" fontId="31" fillId="10" borderId="3" xfId="0" applyNumberFormat="1" applyFont="1" applyFill="1" applyBorder="1" applyAlignment="1">
      <alignment horizontal="center"/>
    </xf>
    <xf numFmtId="10" fontId="43" fillId="10" borderId="3" xfId="0" applyNumberFormat="1" applyFont="1" applyFill="1" applyBorder="1" applyAlignment="1">
      <alignment horizontal="center" vertical="center"/>
    </xf>
    <xf numFmtId="16" fontId="33" fillId="0" borderId="6" xfId="0" applyNumberFormat="1" applyFont="1" applyBorder="1" applyAlignment="1">
      <alignment vertical="center" wrapText="1"/>
    </xf>
    <xf numFmtId="0" fontId="31" fillId="10" borderId="23" xfId="0" applyFont="1" applyFill="1" applyBorder="1" applyAlignment="1">
      <alignment horizontal="center" vertical="center"/>
    </xf>
    <xf numFmtId="0" fontId="31" fillId="10" borderId="23" xfId="0" applyFont="1" applyFill="1" applyBorder="1"/>
    <xf numFmtId="2" fontId="31" fillId="10" borderId="23" xfId="0" applyNumberFormat="1" applyFont="1" applyFill="1" applyBorder="1" applyAlignment="1">
      <alignment horizontal="center"/>
    </xf>
    <xf numFmtId="0" fontId="31" fillId="10" borderId="23" xfId="0" applyFont="1" applyFill="1" applyBorder="1" applyAlignment="1">
      <alignment horizontal="center"/>
    </xf>
    <xf numFmtId="2" fontId="31" fillId="10" borderId="23" xfId="0" applyNumberFormat="1" applyFont="1" applyFill="1" applyBorder="1" applyAlignment="1">
      <alignment horizontal="center" vertical="center"/>
    </xf>
    <xf numFmtId="2" fontId="31" fillId="10" borderId="24" xfId="0" applyNumberFormat="1" applyFont="1" applyFill="1" applyBorder="1" applyAlignment="1">
      <alignment horizontal="center" vertical="center"/>
    </xf>
    <xf numFmtId="2" fontId="43" fillId="10" borderId="25" xfId="0" applyNumberFormat="1" applyFont="1" applyFill="1" applyBorder="1" applyAlignment="1">
      <alignment horizontal="center" vertical="center"/>
    </xf>
    <xf numFmtId="164" fontId="33" fillId="0" borderId="6" xfId="0" applyNumberFormat="1" applyFont="1" applyBorder="1" applyAlignment="1">
      <alignment vertical="center"/>
    </xf>
    <xf numFmtId="2" fontId="33" fillId="0" borderId="6" xfId="0" applyNumberFormat="1" applyFont="1" applyBorder="1" applyAlignment="1">
      <alignment vertical="center"/>
    </xf>
    <xf numFmtId="0" fontId="33" fillId="0" borderId="6" xfId="0" applyFont="1" applyBorder="1" applyAlignment="1">
      <alignment horizontal="right" vertical="center"/>
    </xf>
    <xf numFmtId="0" fontId="33" fillId="0" borderId="9" xfId="0" applyFont="1" applyBorder="1" applyAlignment="1">
      <alignment horizontal="left" vertical="center"/>
    </xf>
    <xf numFmtId="164" fontId="33" fillId="0" borderId="9" xfId="0" applyNumberFormat="1" applyFont="1" applyBorder="1" applyAlignment="1">
      <alignment horizontal="center" vertical="center"/>
    </xf>
    <xf numFmtId="2" fontId="33" fillId="0" borderId="20" xfId="0" applyNumberFormat="1" applyFont="1" applyBorder="1" applyAlignment="1">
      <alignment horizontal="center" vertical="center"/>
    </xf>
    <xf numFmtId="2" fontId="42" fillId="0" borderId="21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vertical="center"/>
    </xf>
    <xf numFmtId="0" fontId="20" fillId="0" borderId="10" xfId="0" applyFont="1" applyBorder="1"/>
    <xf numFmtId="0" fontId="31" fillId="10" borderId="9" xfId="0" applyFont="1" applyFill="1" applyBorder="1" applyAlignment="1">
      <alignment horizontal="center" vertical="center"/>
    </xf>
    <xf numFmtId="0" fontId="31" fillId="10" borderId="9" xfId="0" applyFont="1" applyFill="1" applyBorder="1"/>
    <xf numFmtId="2" fontId="31" fillId="10" borderId="9" xfId="0" applyNumberFormat="1" applyFont="1" applyFill="1" applyBorder="1" applyAlignment="1">
      <alignment horizontal="center"/>
    </xf>
    <xf numFmtId="0" fontId="31" fillId="10" borderId="9" xfId="0" applyFont="1" applyFill="1" applyBorder="1" applyAlignment="1">
      <alignment horizontal="center"/>
    </xf>
    <xf numFmtId="2" fontId="31" fillId="10" borderId="9" xfId="0" applyNumberFormat="1" applyFont="1" applyFill="1" applyBorder="1" applyAlignment="1">
      <alignment horizontal="center" vertical="center"/>
    </xf>
    <xf numFmtId="10" fontId="43" fillId="10" borderId="12" xfId="0" applyNumberFormat="1" applyFont="1" applyFill="1" applyBorder="1" applyAlignment="1">
      <alignment horizontal="center" vertical="center"/>
    </xf>
    <xf numFmtId="2" fontId="31" fillId="10" borderId="20" xfId="0" applyNumberFormat="1" applyFont="1" applyFill="1" applyBorder="1" applyAlignment="1">
      <alignment horizontal="center" vertical="center"/>
    </xf>
    <xf numFmtId="2" fontId="43" fillId="10" borderId="2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1" fillId="5" borderId="9" xfId="0" applyFont="1" applyFill="1" applyBorder="1" applyAlignment="1">
      <alignment horizontal="center" vertical="center"/>
    </xf>
    <xf numFmtId="2" fontId="31" fillId="5" borderId="9" xfId="0" applyNumberFormat="1" applyFont="1" applyFill="1" applyBorder="1" applyAlignment="1">
      <alignment horizontal="center" vertical="center"/>
    </xf>
    <xf numFmtId="2" fontId="31" fillId="5" borderId="20" xfId="0" applyNumberFormat="1" applyFont="1" applyFill="1" applyBorder="1" applyAlignment="1">
      <alignment horizontal="center" vertical="center"/>
    </xf>
    <xf numFmtId="2" fontId="43" fillId="6" borderId="21" xfId="0" applyNumberFormat="1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/>
    </xf>
    <xf numFmtId="2" fontId="31" fillId="5" borderId="3" xfId="0" applyNumberFormat="1" applyFont="1" applyFill="1" applyBorder="1" applyAlignment="1">
      <alignment horizontal="center"/>
    </xf>
    <xf numFmtId="10" fontId="31" fillId="5" borderId="3" xfId="0" applyNumberFormat="1" applyFont="1" applyFill="1" applyBorder="1" applyAlignment="1">
      <alignment horizontal="center"/>
    </xf>
    <xf numFmtId="10" fontId="43" fillId="9" borderId="12" xfId="0" applyNumberFormat="1" applyFont="1" applyFill="1" applyBorder="1" applyAlignment="1">
      <alignment horizontal="center" vertical="center"/>
    </xf>
    <xf numFmtId="10" fontId="43" fillId="9" borderId="13" xfId="0" applyNumberFormat="1" applyFont="1" applyFill="1" applyBorder="1" applyAlignment="1">
      <alignment horizontal="center" vertical="center"/>
    </xf>
    <xf numFmtId="2" fontId="43" fillId="6" borderId="9" xfId="0" applyNumberFormat="1" applyFont="1" applyFill="1" applyBorder="1" applyAlignment="1">
      <alignment horizontal="center" vertical="center"/>
    </xf>
    <xf numFmtId="49" fontId="30" fillId="4" borderId="0" xfId="0" applyNumberFormat="1" applyFont="1" applyFill="1"/>
    <xf numFmtId="0" fontId="32" fillId="0" borderId="10" xfId="0" applyFont="1" applyBorder="1" applyAlignment="1">
      <alignment horizontal="center" vertical="center"/>
    </xf>
    <xf numFmtId="2" fontId="31" fillId="0" borderId="10" xfId="0" applyNumberFormat="1" applyFont="1" applyBorder="1" applyAlignment="1">
      <alignment horizontal="center" vertical="center"/>
    </xf>
    <xf numFmtId="10" fontId="31" fillId="0" borderId="10" xfId="0" applyNumberFormat="1" applyFont="1" applyBorder="1" applyAlignment="1">
      <alignment horizontal="center"/>
    </xf>
    <xf numFmtId="0" fontId="44" fillId="0" borderId="0" xfId="0" applyFont="1"/>
    <xf numFmtId="0" fontId="0" fillId="0" borderId="26" xfId="0" applyBorder="1"/>
    <xf numFmtId="164" fontId="10" fillId="0" borderId="26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0" fontId="45" fillId="0" borderId="0" xfId="0" applyFont="1"/>
    <xf numFmtId="164" fontId="46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0" fillId="11" borderId="0" xfId="0" applyFill="1"/>
    <xf numFmtId="0" fontId="0" fillId="0" borderId="11" xfId="0" applyBorder="1"/>
    <xf numFmtId="0" fontId="0" fillId="7" borderId="10" xfId="0" applyFill="1" applyBorder="1" applyAlignment="1">
      <alignment horizontal="left" vertical="center"/>
    </xf>
    <xf numFmtId="0" fontId="0" fillId="7" borderId="10" xfId="0" applyFill="1" applyBorder="1"/>
    <xf numFmtId="0" fontId="45" fillId="7" borderId="10" xfId="0" applyFont="1" applyFill="1" applyBorder="1"/>
    <xf numFmtId="0" fontId="0" fillId="0" borderId="20" xfId="0" applyBorder="1"/>
    <xf numFmtId="0" fontId="0" fillId="7" borderId="19" xfId="0" applyFill="1" applyBorder="1"/>
    <xf numFmtId="0" fontId="0" fillId="7" borderId="9" xfId="0" applyFill="1" applyBorder="1"/>
    <xf numFmtId="0" fontId="0" fillId="0" borderId="17" xfId="0" applyBorder="1"/>
    <xf numFmtId="0" fontId="0" fillId="0" borderId="16" xfId="0" applyBorder="1"/>
    <xf numFmtId="164" fontId="10" fillId="0" borderId="18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34" fillId="0" borderId="6" xfId="0" applyFont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27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2" fontId="47" fillId="0" borderId="6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left" vertical="center"/>
    </xf>
    <xf numFmtId="0" fontId="0" fillId="0" borderId="6" xfId="0" applyBorder="1"/>
    <xf numFmtId="0" fontId="45" fillId="5" borderId="0" xfId="0" applyFont="1" applyFill="1"/>
    <xf numFmtId="0" fontId="45" fillId="5" borderId="0" xfId="0" applyFont="1" applyFill="1" applyAlignment="1">
      <alignment horizontal="left"/>
    </xf>
    <xf numFmtId="0" fontId="45" fillId="6" borderId="0" xfId="0" applyFont="1" applyFill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2" fontId="48" fillId="0" borderId="6" xfId="0" applyNumberFormat="1" applyFont="1" applyBorder="1" applyAlignment="1">
      <alignment horizontal="center" vertical="center"/>
    </xf>
    <xf numFmtId="2" fontId="34" fillId="0" borderId="8" xfId="0" applyNumberFormat="1" applyFont="1" applyBorder="1" applyAlignment="1">
      <alignment horizontal="center" vertical="center"/>
    </xf>
    <xf numFmtId="0" fontId="45" fillId="6" borderId="0" xfId="0" applyFont="1" applyFill="1"/>
    <xf numFmtId="0" fontId="34" fillId="3" borderId="6" xfId="0" applyFont="1" applyFill="1" applyBorder="1" applyAlignment="1">
      <alignment horizontal="center" vertical="center"/>
    </xf>
    <xf numFmtId="2" fontId="49" fillId="3" borderId="9" xfId="0" applyNumberFormat="1" applyFont="1" applyFill="1" applyBorder="1" applyAlignment="1">
      <alignment horizontal="center" vertical="center"/>
    </xf>
    <xf numFmtId="2" fontId="49" fillId="0" borderId="9" xfId="0" applyNumberFormat="1" applyFont="1" applyBorder="1" applyAlignment="1">
      <alignment horizontal="center" vertical="center"/>
    </xf>
    <xf numFmtId="0" fontId="45" fillId="12" borderId="0" xfId="0" applyFont="1" applyFill="1"/>
    <xf numFmtId="2" fontId="22" fillId="0" borderId="27" xfId="0" applyNumberFormat="1" applyFont="1" applyBorder="1"/>
    <xf numFmtId="4" fontId="24" fillId="5" borderId="9" xfId="0" applyNumberFormat="1" applyFont="1" applyFill="1" applyBorder="1"/>
    <xf numFmtId="2" fontId="22" fillId="0" borderId="9" xfId="0" applyNumberFormat="1" applyFont="1" applyBorder="1"/>
    <xf numFmtId="0" fontId="0" fillId="5" borderId="0" xfId="0" applyFill="1"/>
    <xf numFmtId="2" fontId="34" fillId="0" borderId="6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0" fillId="12" borderId="0" xfId="0" applyFill="1"/>
    <xf numFmtId="2" fontId="34" fillId="0" borderId="10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left" vertical="center"/>
    </xf>
    <xf numFmtId="164" fontId="54" fillId="0" borderId="6" xfId="0" applyNumberFormat="1" applyFont="1" applyBorder="1" applyAlignment="1">
      <alignment horizontal="center" vertical="center"/>
    </xf>
    <xf numFmtId="0" fontId="15" fillId="0" borderId="10" xfId="0" applyFont="1" applyBorder="1"/>
    <xf numFmtId="164" fontId="51" fillId="0" borderId="6" xfId="0" applyNumberFormat="1" applyFont="1" applyBorder="1" applyAlignment="1">
      <alignment horizontal="center" vertical="center"/>
    </xf>
    <xf numFmtId="0" fontId="0" fillId="0" borderId="10" xfId="0" applyBorder="1"/>
    <xf numFmtId="0" fontId="53" fillId="3" borderId="6" xfId="0" applyFont="1" applyFill="1" applyBorder="1" applyAlignment="1">
      <alignment horizontal="center" vertical="center"/>
    </xf>
    <xf numFmtId="2" fontId="49" fillId="3" borderId="6" xfId="0" applyNumberFormat="1" applyFont="1" applyFill="1" applyBorder="1" applyAlignment="1">
      <alignment horizontal="center" vertical="center"/>
    </xf>
    <xf numFmtId="0" fontId="35" fillId="4" borderId="0" xfId="0" applyFont="1" applyFill="1"/>
    <xf numFmtId="0" fontId="35" fillId="0" borderId="0" xfId="0" applyFont="1"/>
    <xf numFmtId="2" fontId="55" fillId="2" borderId="7" xfId="0" applyNumberFormat="1" applyFont="1" applyFill="1" applyBorder="1" applyAlignment="1">
      <alignment horizontal="center" vertical="center"/>
    </xf>
    <xf numFmtId="2" fontId="48" fillId="0" borderId="7" xfId="0" applyNumberFormat="1" applyFont="1" applyBorder="1"/>
    <xf numFmtId="2" fontId="48" fillId="3" borderId="7" xfId="0" applyNumberFormat="1" applyFont="1" applyFill="1" applyBorder="1"/>
    <xf numFmtId="2" fontId="48" fillId="6" borderId="9" xfId="0" applyNumberFormat="1" applyFont="1" applyFill="1" applyBorder="1" applyAlignment="1">
      <alignment horizontal="center" vertical="center"/>
    </xf>
    <xf numFmtId="10" fontId="48" fillId="9" borderId="13" xfId="0" applyNumberFormat="1" applyFont="1" applyFill="1" applyBorder="1" applyAlignment="1">
      <alignment horizontal="center" vertical="center"/>
    </xf>
    <xf numFmtId="0" fontId="56" fillId="0" borderId="0" xfId="0" applyFont="1"/>
    <xf numFmtId="0" fontId="0" fillId="0" borderId="0" xfId="0" applyAlignment="1">
      <alignment horizontal="left"/>
    </xf>
    <xf numFmtId="0" fontId="48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vertical="center" wrapText="1"/>
    </xf>
    <xf numFmtId="0" fontId="21" fillId="0" borderId="10" xfId="0" applyFont="1" applyBorder="1"/>
    <xf numFmtId="2" fontId="31" fillId="0" borderId="7" xfId="0" applyNumberFormat="1" applyFont="1" applyBorder="1" applyAlignment="1">
      <alignment horizontal="center" vertical="center"/>
    </xf>
    <xf numFmtId="2" fontId="48" fillId="0" borderId="7" xfId="0" applyNumberFormat="1" applyFont="1" applyBorder="1" applyAlignment="1">
      <alignment horizontal="center" vertical="center"/>
    </xf>
    <xf numFmtId="0" fontId="58" fillId="0" borderId="0" xfId="0" applyFont="1"/>
    <xf numFmtId="164" fontId="58" fillId="0" borderId="0" xfId="0" applyNumberFormat="1" applyFont="1" applyAlignment="1">
      <alignment horizontal="center" vertical="center"/>
    </xf>
    <xf numFmtId="2" fontId="58" fillId="0" borderId="0" xfId="0" applyNumberFormat="1" applyFont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27" fillId="0" borderId="10" xfId="0" applyFont="1" applyBorder="1"/>
    <xf numFmtId="164" fontId="44" fillId="0" borderId="0" xfId="0" applyNumberFormat="1" applyFont="1" applyAlignment="1">
      <alignment horizontal="center" vertical="center"/>
    </xf>
    <xf numFmtId="0" fontId="10" fillId="12" borderId="0" xfId="0" applyFont="1" applyFill="1"/>
    <xf numFmtId="0" fontId="10" fillId="5" borderId="0" xfId="0" applyFont="1" applyFill="1"/>
    <xf numFmtId="2" fontId="31" fillId="3" borderId="7" xfId="0" applyNumberFormat="1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 wrapText="1"/>
    </xf>
    <xf numFmtId="2" fontId="34" fillId="0" borderId="7" xfId="0" applyNumberFormat="1" applyFont="1" applyBorder="1"/>
    <xf numFmtId="0" fontId="34" fillId="0" borderId="8" xfId="0" applyFont="1" applyBorder="1" applyAlignment="1">
      <alignment horizontal="center" vertical="center" wrapText="1"/>
    </xf>
    <xf numFmtId="0" fontId="51" fillId="3" borderId="6" xfId="0" applyFont="1" applyFill="1" applyBorder="1" applyAlignment="1">
      <alignment horizontal="center" vertical="center"/>
    </xf>
    <xf numFmtId="2" fontId="34" fillId="12" borderId="8" xfId="0" applyNumberFormat="1" applyFont="1" applyFill="1" applyBorder="1" applyAlignment="1">
      <alignment horizontal="center" vertical="center"/>
    </xf>
    <xf numFmtId="2" fontId="34" fillId="12" borderId="6" xfId="0" applyNumberFormat="1" applyFont="1" applyFill="1" applyBorder="1" applyAlignment="1">
      <alignment horizontal="center" vertical="center"/>
    </xf>
    <xf numFmtId="2" fontId="34" fillId="12" borderId="5" xfId="0" applyNumberFormat="1" applyFont="1" applyFill="1" applyBorder="1" applyAlignment="1">
      <alignment horizontal="center" vertical="center"/>
    </xf>
    <xf numFmtId="2" fontId="34" fillId="12" borderId="17" xfId="0" applyNumberFormat="1" applyFont="1" applyFill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left" vertical="center"/>
    </xf>
    <xf numFmtId="2" fontId="51" fillId="0" borderId="6" xfId="0" applyNumberFormat="1" applyFont="1" applyBorder="1" applyAlignment="1">
      <alignment horizontal="center" vertical="center"/>
    </xf>
    <xf numFmtId="2" fontId="51" fillId="0" borderId="10" xfId="0" applyNumberFormat="1" applyFont="1" applyBorder="1" applyAlignment="1">
      <alignment horizontal="center" vertical="center"/>
    </xf>
    <xf numFmtId="2" fontId="51" fillId="0" borderId="7" xfId="0" applyNumberFormat="1" applyFont="1" applyBorder="1"/>
    <xf numFmtId="2" fontId="51" fillId="12" borderId="5" xfId="0" applyNumberFormat="1" applyFont="1" applyFill="1" applyBorder="1" applyAlignment="1">
      <alignment horizontal="center" vertical="center"/>
    </xf>
    <xf numFmtId="2" fontId="48" fillId="3" borderId="7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2" fontId="34" fillId="0" borderId="17" xfId="0" applyNumberFormat="1" applyFont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 wrapText="1"/>
    </xf>
    <xf numFmtId="164" fontId="34" fillId="3" borderId="6" xfId="0" applyNumberFormat="1" applyFont="1" applyFill="1" applyBorder="1" applyAlignment="1">
      <alignment horizontal="center" vertical="center"/>
    </xf>
    <xf numFmtId="0" fontId="33" fillId="13" borderId="6" xfId="0" applyFont="1" applyFill="1" applyBorder="1" applyAlignment="1">
      <alignment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27" fillId="6" borderId="0" xfId="0" applyFont="1" applyFill="1"/>
    <xf numFmtId="2" fontId="42" fillId="0" borderId="0" xfId="0" applyNumberFormat="1" applyFont="1" applyAlignment="1">
      <alignment horizontal="center" vertical="center"/>
    </xf>
    <xf numFmtId="2" fontId="42" fillId="0" borderId="6" xfId="0" applyNumberFormat="1" applyFont="1" applyBorder="1" applyAlignment="1">
      <alignment horizontal="center" vertical="center"/>
    </xf>
    <xf numFmtId="2" fontId="31" fillId="3" borderId="21" xfId="0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left" vertical="center"/>
    </xf>
    <xf numFmtId="164" fontId="34" fillId="0" borderId="9" xfId="0" applyNumberFormat="1" applyFont="1" applyBorder="1" applyAlignment="1">
      <alignment horizontal="center" vertical="center"/>
    </xf>
    <xf numFmtId="2" fontId="33" fillId="0" borderId="17" xfId="0" applyNumberFormat="1" applyFont="1" applyBorder="1" applyAlignment="1">
      <alignment horizontal="center" vertical="center"/>
    </xf>
    <xf numFmtId="2" fontId="31" fillId="0" borderId="6" xfId="0" applyNumberFormat="1" applyFont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2" fontId="42" fillId="3" borderId="7" xfId="0" applyNumberFormat="1" applyFont="1" applyFill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49" fontId="30" fillId="4" borderId="15" xfId="0" applyNumberFormat="1" applyFont="1" applyFill="1" applyBorder="1" applyAlignment="1">
      <alignment horizontal="center" vertical="center"/>
    </xf>
    <xf numFmtId="49" fontId="30" fillId="4" borderId="16" xfId="0" applyNumberFormat="1" applyFont="1" applyFill="1" applyBorder="1" applyAlignment="1">
      <alignment horizontal="center" vertical="center"/>
    </xf>
    <xf numFmtId="49" fontId="30" fillId="4" borderId="1" xfId="0" applyNumberFormat="1" applyFont="1" applyFill="1" applyBorder="1" applyAlignment="1">
      <alignment horizontal="center" vertical="center"/>
    </xf>
    <xf numFmtId="49" fontId="30" fillId="4" borderId="0" xfId="0" applyNumberFormat="1" applyFont="1" applyFill="1" applyAlignment="1">
      <alignment horizontal="center" vertical="center"/>
    </xf>
    <xf numFmtId="49" fontId="30" fillId="4" borderId="2" xfId="0" applyNumberFormat="1" applyFont="1" applyFill="1" applyBorder="1" applyAlignment="1">
      <alignment horizontal="center" vertical="center"/>
    </xf>
    <xf numFmtId="49" fontId="30" fillId="4" borderId="3" xfId="0" applyNumberFormat="1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2" fontId="33" fillId="0" borderId="5" xfId="0" applyNumberFormat="1" applyFont="1" applyBorder="1" applyAlignment="1">
      <alignment horizontal="center" vertical="center"/>
    </xf>
    <xf numFmtId="2" fontId="33" fillId="0" borderId="7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8" fillId="7" borderId="12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/>
    </xf>
    <xf numFmtId="2" fontId="10" fillId="0" borderId="12" xfId="0" applyNumberFormat="1" applyFont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164" fontId="53" fillId="0" borderId="5" xfId="0" applyNumberFormat="1" applyFont="1" applyBorder="1" applyAlignment="1">
      <alignment horizontal="center" vertical="center"/>
    </xf>
    <xf numFmtId="164" fontId="53" fillId="0" borderId="7" xfId="0" applyNumberFormat="1" applyFont="1" applyBorder="1" applyAlignment="1">
      <alignment horizontal="center" vertical="center"/>
    </xf>
    <xf numFmtId="2" fontId="53" fillId="0" borderId="5" xfId="0" applyNumberFormat="1" applyFont="1" applyBorder="1" applyAlignment="1">
      <alignment horizontal="center" vertical="center"/>
    </xf>
    <xf numFmtId="2" fontId="53" fillId="0" borderId="7" xfId="0" applyNumberFormat="1" applyFont="1" applyBorder="1" applyAlignment="1">
      <alignment horizontal="center" vertical="center"/>
    </xf>
    <xf numFmtId="49" fontId="30" fillId="4" borderId="0" xfId="0" applyNumberFormat="1" applyFont="1" applyFill="1"/>
    <xf numFmtId="2" fontId="3" fillId="0" borderId="5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60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40" fillId="4" borderId="15" xfId="0" applyNumberFormat="1" applyFont="1" applyFill="1" applyBorder="1" applyAlignment="1">
      <alignment horizontal="center" vertical="center"/>
    </xf>
    <xf numFmtId="49" fontId="40" fillId="4" borderId="16" xfId="0" applyNumberFormat="1" applyFont="1" applyFill="1" applyBorder="1" applyAlignment="1">
      <alignment horizontal="center" vertical="center"/>
    </xf>
    <xf numFmtId="49" fontId="40" fillId="4" borderId="1" xfId="0" applyNumberFormat="1" applyFont="1" applyFill="1" applyBorder="1" applyAlignment="1">
      <alignment horizontal="center" vertical="center"/>
    </xf>
    <xf numFmtId="49" fontId="40" fillId="4" borderId="0" xfId="0" applyNumberFormat="1" applyFont="1" applyFill="1" applyAlignment="1">
      <alignment horizontal="center" vertical="center"/>
    </xf>
    <xf numFmtId="49" fontId="40" fillId="4" borderId="2" xfId="0" applyNumberFormat="1" applyFont="1" applyFill="1" applyBorder="1" applyAlignment="1">
      <alignment horizontal="center" vertical="center"/>
    </xf>
    <xf numFmtId="49" fontId="40" fillId="4" borderId="3" xfId="0" applyNumberFormat="1" applyFont="1" applyFill="1" applyBorder="1" applyAlignment="1">
      <alignment horizontal="center" vertical="center"/>
    </xf>
    <xf numFmtId="49" fontId="28" fillId="10" borderId="15" xfId="0" applyNumberFormat="1" applyFont="1" applyFill="1" applyBorder="1" applyAlignment="1">
      <alignment horizontal="center" vertical="center"/>
    </xf>
    <xf numFmtId="49" fontId="28" fillId="10" borderId="16" xfId="0" applyNumberFormat="1" applyFont="1" applyFill="1" applyBorder="1" applyAlignment="1">
      <alignment horizontal="center" vertical="center"/>
    </xf>
    <xf numFmtId="49" fontId="28" fillId="10" borderId="1" xfId="0" applyNumberFormat="1" applyFont="1" applyFill="1" applyBorder="1" applyAlignment="1">
      <alignment horizontal="center" vertical="center"/>
    </xf>
    <xf numFmtId="49" fontId="28" fillId="10" borderId="0" xfId="0" applyNumberFormat="1" applyFont="1" applyFill="1" applyAlignment="1">
      <alignment horizontal="center" vertical="center"/>
    </xf>
    <xf numFmtId="49" fontId="28" fillId="10" borderId="2" xfId="0" applyNumberFormat="1" applyFont="1" applyFill="1" applyBorder="1" applyAlignment="1">
      <alignment horizontal="center" vertical="center"/>
    </xf>
    <xf numFmtId="49" fontId="28" fillId="1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jean-pierrecabrol/Desktop/VENTES%2025%20Ma&#768;J%20le%2028.01.xlsx" TargetMode="External"/><Relationship Id="rId2" Type="http://schemas.openxmlformats.org/officeDocument/2006/relationships/externalLinkPath" Target="/Users/jean-pierrecabrol/Desktop/VENTES%2025%20Ma&#768;J%20le%2028.01.xlsx" TargetMode="External"/><Relationship Id="rId1" Type="http://schemas.openxmlformats.org/officeDocument/2006/relationships/externalLinkPath" Target="/Users/jean-pierrecabrol/Desktop/VENTES%2025%20Ma&#768;J%20le%2028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YNTHESE GLOBALE"/>
      <sheetName val="Planning Échanges"/>
      <sheetName val="Sock ARFP"/>
      <sheetName val="Janvier"/>
      <sheetName val="Fé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écembre"/>
    </sheetNames>
    <sheetDataSet>
      <sheetData sheetId="0">
        <row r="5">
          <cell r="D5">
            <v>110291.12100000001</v>
          </cell>
          <cell r="H5">
            <v>21245.491000000002</v>
          </cell>
          <cell r="K5">
            <v>245.83600000000001</v>
          </cell>
        </row>
        <row r="6">
          <cell r="D6">
            <v>89555.261999999988</v>
          </cell>
          <cell r="H6">
            <v>15629.286999999998</v>
          </cell>
          <cell r="K6">
            <v>269.09699999999998</v>
          </cell>
        </row>
        <row r="7">
          <cell r="D7">
            <v>103329.37199999999</v>
          </cell>
          <cell r="H7">
            <v>15816.852000000001</v>
          </cell>
          <cell r="K7">
            <v>282.137</v>
          </cell>
        </row>
        <row r="8">
          <cell r="D8">
            <v>114025.59800000003</v>
          </cell>
          <cell r="H8">
            <v>22887.403000000002</v>
          </cell>
          <cell r="K8">
            <v>258.64099999999996</v>
          </cell>
        </row>
        <row r="9">
          <cell r="D9">
            <v>51494.239999999998</v>
          </cell>
          <cell r="H9">
            <v>9039.4450000000033</v>
          </cell>
          <cell r="K9">
            <v>161.803</v>
          </cell>
        </row>
        <row r="10">
          <cell r="D10">
            <v>86284.202000000005</v>
          </cell>
          <cell r="H10">
            <v>15101.236999999997</v>
          </cell>
          <cell r="K10">
            <v>229.43099999999998</v>
          </cell>
        </row>
        <row r="11">
          <cell r="D11">
            <v>92803.110000000015</v>
          </cell>
          <cell r="H11">
            <v>9792.3799999999974</v>
          </cell>
          <cell r="K11">
            <v>267.37099999999998</v>
          </cell>
        </row>
        <row r="12">
          <cell r="D12">
            <v>64160.423999999992</v>
          </cell>
          <cell r="H12">
            <v>14467.824000000002</v>
          </cell>
          <cell r="K12">
            <v>173.06499999999994</v>
          </cell>
        </row>
        <row r="13">
          <cell r="D13">
            <v>118118.54</v>
          </cell>
          <cell r="H13">
            <v>20387.169999999998</v>
          </cell>
          <cell r="K13">
            <v>324.81099999999986</v>
          </cell>
        </row>
        <row r="14">
          <cell r="D14">
            <v>68442.860000000015</v>
          </cell>
          <cell r="H14">
            <v>12273.259999999997</v>
          </cell>
          <cell r="K14">
            <v>213.58399999999997</v>
          </cell>
        </row>
        <row r="15">
          <cell r="D15">
            <v>75195.052000000025</v>
          </cell>
          <cell r="H15">
            <v>12251.932000000003</v>
          </cell>
          <cell r="K15">
            <v>176.86099999999999</v>
          </cell>
        </row>
        <row r="16">
          <cell r="D16">
            <v>62487.880000000005</v>
          </cell>
          <cell r="H16">
            <v>16350.580000000002</v>
          </cell>
          <cell r="K16">
            <v>207.80300000000003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éverine LEFFRAY" id="{8EEFFC75-00E5-4544-B9F6-73C8E6E99BC1}" userId="8c193b7c1fb16b04" providerId="Windows Liv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9" dT="2026-02-05T14:02:52.67" personId="{8EEFFC75-00E5-4544-B9F6-73C8E6E99BC1}" id="{9C4ADCE2-D0A7-D641-983E-E21C67CA63FD}">
    <text xml:space="preserve">Valplast a facturé 13,120 mais annoncé 13,114 T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70" dT="2025-01-24T14:42:35.54" personId="{8EEFFC75-00E5-4544-B9F6-73C8E6E99BC1}" id="{89F6A27C-7C34-FC41-9FEC-471FBF2813E5}">
    <text>Prix achat initial: 680€
Prix acheté: 630€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34" dT="2026-04-14T07:12:23.88" personId="{8EEFFC75-00E5-4544-B9F6-73C8E6E99BC1}" id="{7F9CDBE6-EFA6-2C49-8389-E9F16B75C450}">
    <text>Refacturation du trspt à Autoliv -&gt; 595 Euros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13" dT="2026-05-07T13:01:53.87" personId="{8EEFFC75-00E5-4544-B9F6-73C8E6E99BC1}" id="{A3DFE0D3-7E1A-4A4C-A74A-7BDC7A9F738E}">
    <text xml:space="preserve">Transport: 480 E + 70 E Heures attente
</text>
  </threadedComment>
</ThreadedComment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D3EC-178B-7847-BC2C-19D1F722BEB8}">
  <dimension ref="A1:N30"/>
  <sheetViews>
    <sheetView zoomScale="125" workbookViewId="0">
      <selection activeCell="G5" sqref="G5:G10"/>
    </sheetView>
  </sheetViews>
  <sheetFormatPr baseColWidth="10" defaultRowHeight="16"/>
  <cols>
    <col min="1" max="1" width="15.5" customWidth="1"/>
    <col min="2" max="2" width="1.6640625" customWidth="1"/>
    <col min="3" max="5" width="16.6640625" customWidth="1"/>
    <col min="6" max="6" width="1.6640625" customWidth="1"/>
    <col min="7" max="8" width="16.6640625" customWidth="1"/>
    <col min="9" max="9" width="13.5" customWidth="1"/>
    <col min="10" max="12" width="16.6640625" customWidth="1"/>
    <col min="13" max="13" width="1.83203125" customWidth="1"/>
    <col min="14" max="14" width="16.6640625" customWidth="1"/>
  </cols>
  <sheetData>
    <row r="1" spans="1:14" ht="20" customHeight="1">
      <c r="A1" s="397" t="s">
        <v>69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ht="17" thickBot="1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</row>
    <row r="3" spans="1:14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ht="33" thickBot="1">
      <c r="A4" s="51"/>
      <c r="B4" s="48"/>
      <c r="C4" s="44" t="s">
        <v>32</v>
      </c>
      <c r="D4" s="43" t="s">
        <v>187</v>
      </c>
      <c r="E4" s="69" t="s">
        <v>17</v>
      </c>
      <c r="F4" s="48"/>
      <c r="G4" s="44" t="s">
        <v>33</v>
      </c>
      <c r="H4" s="44" t="s">
        <v>188</v>
      </c>
      <c r="I4" s="45" t="s">
        <v>68</v>
      </c>
      <c r="J4" s="60" t="s">
        <v>34</v>
      </c>
      <c r="K4" s="60" t="s">
        <v>189</v>
      </c>
      <c r="L4" s="62" t="s">
        <v>18</v>
      </c>
      <c r="M4" s="65"/>
      <c r="N4" s="62" t="s">
        <v>190</v>
      </c>
    </row>
    <row r="5" spans="1:14">
      <c r="A5" s="52" t="s">
        <v>19</v>
      </c>
      <c r="B5" s="50"/>
      <c r="C5" s="46">
        <f>'[1]SYNTHESE GLOBALE'!$D$5</f>
        <v>110291.12100000001</v>
      </c>
      <c r="D5" s="47">
        <f>Janvier!M55</f>
        <v>84126.39499999999</v>
      </c>
      <c r="E5" s="70">
        <f>(D5-C5)/C5</f>
        <v>-0.23723329460038783</v>
      </c>
      <c r="F5" s="48"/>
      <c r="G5" s="46">
        <f>'[1]SYNTHESE GLOBALE'!$H$5</f>
        <v>21245.491000000002</v>
      </c>
      <c r="H5" s="281">
        <f>Janvier!L55</f>
        <v>11680.225</v>
      </c>
      <c r="I5" s="49">
        <f>(H5-G5)/G5</f>
        <v>-0.45022569730207695</v>
      </c>
      <c r="J5" s="42">
        <f>'[1]SYNTHESE GLOBALE'!$K$5</f>
        <v>245.83600000000001</v>
      </c>
      <c r="K5" s="42">
        <f>Janvier!G55</f>
        <v>187.83100000000002</v>
      </c>
      <c r="L5" s="81">
        <f>(K5-J5)/J5</f>
        <v>-0.23594998291543953</v>
      </c>
      <c r="M5" s="63"/>
      <c r="N5" s="82">
        <f>H5-12000</f>
        <v>-319.77499999999964</v>
      </c>
    </row>
    <row r="6" spans="1:14">
      <c r="A6" s="53" t="s">
        <v>20</v>
      </c>
      <c r="B6" s="50"/>
      <c r="C6" s="46">
        <f>'[1]SYNTHESE GLOBALE'!$D$6</f>
        <v>89555.261999999988</v>
      </c>
      <c r="D6" s="47">
        <f>Février!M63</f>
        <v>126520.36599999998</v>
      </c>
      <c r="E6" s="49">
        <f>(D6-C6)/C6</f>
        <v>0.41276306019851738</v>
      </c>
      <c r="F6" s="48"/>
      <c r="G6" s="46">
        <f>'[1]SYNTHESE GLOBALE'!$H$6</f>
        <v>15629.286999999998</v>
      </c>
      <c r="H6" s="281">
        <f>Février!L63</f>
        <v>17889.579999999998</v>
      </c>
      <c r="I6" s="49">
        <f t="shared" ref="I6:I16" si="0">(H6-G6)/G6</f>
        <v>0.14461907315413683</v>
      </c>
      <c r="J6" s="42">
        <f>'[1]SYNTHESE GLOBALE'!$K$6</f>
        <v>269.09699999999998</v>
      </c>
      <c r="K6" s="42">
        <f>Février!G63</f>
        <v>308.02500000000009</v>
      </c>
      <c r="L6" s="81">
        <f t="shared" ref="L6:L12" si="1">(K6-J6)/J6</f>
        <v>0.14466159043021704</v>
      </c>
      <c r="M6" s="63"/>
      <c r="N6" s="82">
        <f t="shared" ref="N6:N16" si="2">H6-12000</f>
        <v>5889.5799999999981</v>
      </c>
    </row>
    <row r="7" spans="1:14">
      <c r="A7" s="53" t="s">
        <v>21</v>
      </c>
      <c r="B7" s="50"/>
      <c r="C7" s="46">
        <f>'[1]SYNTHESE GLOBALE'!$D$7</f>
        <v>103329.37199999999</v>
      </c>
      <c r="D7" s="47">
        <f>Mars!M56</f>
        <v>41627.146000000008</v>
      </c>
      <c r="E7" s="49">
        <f>(D7-C7)/C7</f>
        <v>-0.59714120782617341</v>
      </c>
      <c r="F7" s="48"/>
      <c r="G7" s="46">
        <f>'[1]SYNTHESE GLOBALE'!$H$7</f>
        <v>15816.852000000001</v>
      </c>
      <c r="H7" s="281">
        <f>Mars!L56</f>
        <v>13612.006000000003</v>
      </c>
      <c r="I7" s="49">
        <f t="shared" si="0"/>
        <v>-0.13939853518260129</v>
      </c>
      <c r="J7" s="42">
        <f>'[1]SYNTHESE GLOBALE'!$K$7</f>
        <v>282.137</v>
      </c>
      <c r="K7" s="42">
        <f>Mars!G56</f>
        <v>238.14099999999996</v>
      </c>
      <c r="L7" s="81">
        <f t="shared" si="1"/>
        <v>-0.15593842707620778</v>
      </c>
      <c r="M7" s="63"/>
      <c r="N7" s="82">
        <f t="shared" si="2"/>
        <v>1612.006000000003</v>
      </c>
    </row>
    <row r="8" spans="1:14">
      <c r="A8" s="53" t="s">
        <v>22</v>
      </c>
      <c r="B8" s="50"/>
      <c r="C8" s="46">
        <f>'[1]SYNTHESE GLOBALE'!$D$8</f>
        <v>114025.59800000003</v>
      </c>
      <c r="D8" s="47">
        <f>Avril!M60</f>
        <v>98597.735000000015</v>
      </c>
      <c r="E8" s="49">
        <f>(D8-C8)/C8</f>
        <v>-0.13530175040169495</v>
      </c>
      <c r="F8" s="48"/>
      <c r="G8" s="46">
        <f>'[1]SYNTHESE GLOBALE'!$H$8</f>
        <v>22887.403000000002</v>
      </c>
      <c r="H8" s="281">
        <f>Avril!L60</f>
        <v>15954.594999999998</v>
      </c>
      <c r="I8" s="49">
        <f t="shared" si="0"/>
        <v>-0.30290933401225134</v>
      </c>
      <c r="J8" s="42">
        <f>'[1]SYNTHESE GLOBALE'!$K$8</f>
        <v>258.64099999999996</v>
      </c>
      <c r="K8" s="42">
        <f>Avril!G60</f>
        <v>248.46900000000002</v>
      </c>
      <c r="L8" s="81">
        <f t="shared" si="1"/>
        <v>-3.9328644723767466E-2</v>
      </c>
      <c r="M8" s="63"/>
      <c r="N8" s="82">
        <f t="shared" si="2"/>
        <v>3954.5949999999975</v>
      </c>
    </row>
    <row r="9" spans="1:14">
      <c r="A9" s="53" t="s">
        <v>23</v>
      </c>
      <c r="B9" s="50"/>
      <c r="C9" s="46">
        <f>'[1]SYNTHESE GLOBALE'!$D$9</f>
        <v>51494.239999999998</v>
      </c>
      <c r="D9" s="47">
        <f>Mai!M64</f>
        <v>36211.846000000005</v>
      </c>
      <c r="E9" s="49">
        <f>(D9-C9)/C9</f>
        <v>-0.29677870767681963</v>
      </c>
      <c r="F9" s="48"/>
      <c r="G9" s="46">
        <f>'[1]SYNTHESE GLOBALE'!$H$9</f>
        <v>9039.4450000000033</v>
      </c>
      <c r="H9" s="281">
        <f>Mai!L64</f>
        <v>13731.145999999999</v>
      </c>
      <c r="I9" s="49">
        <f t="shared" si="0"/>
        <v>0.51902533839190279</v>
      </c>
      <c r="J9" s="42">
        <f>'[1]SYNTHESE GLOBALE'!$K$9</f>
        <v>161.803</v>
      </c>
      <c r="K9" s="42">
        <f>Mai!G64</f>
        <v>229.97399999999993</v>
      </c>
      <c r="L9" s="81">
        <f t="shared" si="1"/>
        <v>0.42132098910403354</v>
      </c>
      <c r="M9" s="63"/>
      <c r="N9" s="82">
        <f t="shared" si="2"/>
        <v>1731.1459999999988</v>
      </c>
    </row>
    <row r="10" spans="1:14">
      <c r="A10" s="53" t="s">
        <v>24</v>
      </c>
      <c r="B10" s="50"/>
      <c r="C10" s="46">
        <f>'[1]SYNTHESE GLOBALE'!$D$10</f>
        <v>86284.202000000005</v>
      </c>
      <c r="D10" s="47">
        <f>Juin!M57</f>
        <v>93394.909999999974</v>
      </c>
      <c r="E10" s="49">
        <f t="shared" ref="E10:E16" si="3">(D10-C10)/C10</f>
        <v>8.2410311913181614E-2</v>
      </c>
      <c r="F10" s="48"/>
      <c r="G10" s="46">
        <f>'[1]SYNTHESE GLOBALE'!$H$10</f>
        <v>15101.236999999997</v>
      </c>
      <c r="H10" s="281">
        <f>Juin!L57</f>
        <v>22397.354999999996</v>
      </c>
      <c r="I10" s="49">
        <f t="shared" si="0"/>
        <v>0.48314704285483367</v>
      </c>
      <c r="J10" s="42">
        <f>'[1]SYNTHESE GLOBALE'!$K$10</f>
        <v>229.43099999999998</v>
      </c>
      <c r="K10" s="42">
        <f>Juin!G57</f>
        <v>239.27800000000002</v>
      </c>
      <c r="L10" s="81">
        <f t="shared" si="1"/>
        <v>4.2919221901138199E-2</v>
      </c>
      <c r="M10" s="63"/>
      <c r="N10" s="82">
        <f t="shared" si="2"/>
        <v>10397.354999999996</v>
      </c>
    </row>
    <row r="11" spans="1:14">
      <c r="A11" s="53" t="s">
        <v>25</v>
      </c>
      <c r="B11" s="50"/>
      <c r="C11" s="46">
        <f>'[1]SYNTHESE GLOBALE'!$D$11</f>
        <v>92803.110000000015</v>
      </c>
      <c r="D11" s="47">
        <f>Juillet!M70</f>
        <v>21070</v>
      </c>
      <c r="E11" s="49">
        <f t="shared" si="3"/>
        <v>-0.77296019497622448</v>
      </c>
      <c r="F11" s="48"/>
      <c r="G11" s="46">
        <f>'[1]SYNTHESE GLOBALE'!$H$11</f>
        <v>9792.3799999999974</v>
      </c>
      <c r="H11" s="281">
        <f>Juillet!L70</f>
        <v>6255</v>
      </c>
      <c r="I11" s="49">
        <f t="shared" si="0"/>
        <v>-0.36123802385119841</v>
      </c>
      <c r="J11" s="42">
        <f>'[1]SYNTHESE GLOBALE'!$K$11</f>
        <v>267.37099999999998</v>
      </c>
      <c r="K11" s="42">
        <f>Juillet!G70</f>
        <v>63.9</v>
      </c>
      <c r="L11" s="81">
        <f t="shared" si="1"/>
        <v>-0.76100624226262381</v>
      </c>
      <c r="M11" s="63"/>
      <c r="N11" s="82">
        <f t="shared" si="2"/>
        <v>-5745</v>
      </c>
    </row>
    <row r="12" spans="1:14">
      <c r="A12" s="53" t="s">
        <v>26</v>
      </c>
      <c r="B12" s="50"/>
      <c r="C12" s="46">
        <f>'[1]SYNTHESE GLOBALE'!$D$12</f>
        <v>64160.423999999992</v>
      </c>
      <c r="D12" s="47">
        <f>Aout!M44</f>
        <v>0</v>
      </c>
      <c r="E12" s="49">
        <f t="shared" si="3"/>
        <v>-1</v>
      </c>
      <c r="F12" s="48"/>
      <c r="G12" s="46">
        <f>'[1]SYNTHESE GLOBALE'!$H$12</f>
        <v>14467.824000000002</v>
      </c>
      <c r="H12" s="281">
        <f>Aout!L44</f>
        <v>0</v>
      </c>
      <c r="I12" s="49">
        <f>(H12-G12)/G12</f>
        <v>-1</v>
      </c>
      <c r="J12" s="42">
        <f>'[1]SYNTHESE GLOBALE'!$K$12</f>
        <v>173.06499999999994</v>
      </c>
      <c r="K12" s="42">
        <f>Aout!G44</f>
        <v>0</v>
      </c>
      <c r="L12" s="81">
        <f t="shared" si="1"/>
        <v>-1</v>
      </c>
      <c r="M12" s="63"/>
      <c r="N12" s="82">
        <f t="shared" si="2"/>
        <v>-12000</v>
      </c>
    </row>
    <row r="13" spans="1:14">
      <c r="A13" s="53" t="s">
        <v>27</v>
      </c>
      <c r="B13" s="50"/>
      <c r="C13" s="46">
        <f>'[1]SYNTHESE GLOBALE'!$D$13</f>
        <v>118118.54</v>
      </c>
      <c r="D13" s="47">
        <f>Septembre!M71</f>
        <v>0</v>
      </c>
      <c r="E13" s="49">
        <f t="shared" si="3"/>
        <v>-1</v>
      </c>
      <c r="F13" s="48"/>
      <c r="G13" s="46">
        <f>'[1]SYNTHESE GLOBALE'!$H$13</f>
        <v>20387.169999999998</v>
      </c>
      <c r="H13" s="281">
        <f>Septembre!L71</f>
        <v>0</v>
      </c>
      <c r="I13" s="49">
        <f t="shared" si="0"/>
        <v>-1</v>
      </c>
      <c r="J13" s="42">
        <f>'[1]SYNTHESE GLOBALE'!$K$13</f>
        <v>324.81099999999986</v>
      </c>
      <c r="K13" s="42">
        <f>Septembre!G71</f>
        <v>0</v>
      </c>
      <c r="L13" s="81" t="e">
        <f t="shared" ref="L13:L16" si="4">(K13-J13)/K13</f>
        <v>#DIV/0!</v>
      </c>
      <c r="M13" s="63"/>
      <c r="N13" s="82">
        <f t="shared" si="2"/>
        <v>-12000</v>
      </c>
    </row>
    <row r="14" spans="1:14">
      <c r="A14" s="53" t="s">
        <v>28</v>
      </c>
      <c r="B14" s="50"/>
      <c r="C14" s="46">
        <f>'[1]SYNTHESE GLOBALE'!$D$14</f>
        <v>68442.860000000015</v>
      </c>
      <c r="D14" s="47">
        <f>Octobre!M71</f>
        <v>0</v>
      </c>
      <c r="E14" s="49">
        <f t="shared" si="3"/>
        <v>-1</v>
      </c>
      <c r="F14" s="48"/>
      <c r="G14" s="46">
        <f>'[1]SYNTHESE GLOBALE'!$H$14</f>
        <v>12273.259999999997</v>
      </c>
      <c r="H14" s="281">
        <f>Octobre!L71</f>
        <v>0</v>
      </c>
      <c r="I14" s="49">
        <f t="shared" si="0"/>
        <v>-1</v>
      </c>
      <c r="J14" s="42">
        <f>'[1]SYNTHESE GLOBALE'!$K$14</f>
        <v>213.58399999999997</v>
      </c>
      <c r="K14" s="42">
        <f>Octobre!G71</f>
        <v>0</v>
      </c>
      <c r="L14" s="81" t="e">
        <f t="shared" si="4"/>
        <v>#DIV/0!</v>
      </c>
      <c r="M14" s="63"/>
      <c r="N14" s="82">
        <f t="shared" si="2"/>
        <v>-12000</v>
      </c>
    </row>
    <row r="15" spans="1:14">
      <c r="A15" s="53" t="s">
        <v>29</v>
      </c>
      <c r="B15" s="50"/>
      <c r="C15" s="46">
        <f>'[1]SYNTHESE GLOBALE'!$D$15</f>
        <v>75195.052000000025</v>
      </c>
      <c r="D15" s="47">
        <f>Novembre!M45</f>
        <v>0</v>
      </c>
      <c r="E15" s="49">
        <f t="shared" si="3"/>
        <v>-1</v>
      </c>
      <c r="F15" s="48"/>
      <c r="G15" s="46">
        <f>'[1]SYNTHESE GLOBALE'!$H$15</f>
        <v>12251.932000000003</v>
      </c>
      <c r="H15" s="281">
        <f>Novembre!L45</f>
        <v>0</v>
      </c>
      <c r="I15" s="49">
        <f t="shared" si="0"/>
        <v>-1</v>
      </c>
      <c r="J15" s="42">
        <f>'[1]SYNTHESE GLOBALE'!$K$15</f>
        <v>176.86099999999999</v>
      </c>
      <c r="K15" s="42">
        <f>Novembre!G45</f>
        <v>0</v>
      </c>
      <c r="L15" s="81" t="e">
        <f t="shared" si="4"/>
        <v>#DIV/0!</v>
      </c>
      <c r="M15" s="63"/>
      <c r="N15" s="82">
        <f t="shared" si="2"/>
        <v>-12000</v>
      </c>
    </row>
    <row r="16" spans="1:14">
      <c r="A16" s="53" t="s">
        <v>30</v>
      </c>
      <c r="B16" s="50"/>
      <c r="C16" s="46">
        <f>'[1]SYNTHESE GLOBALE'!$D$16</f>
        <v>62487.880000000005</v>
      </c>
      <c r="D16" s="47">
        <f>Décembre!M62</f>
        <v>0</v>
      </c>
      <c r="E16" s="49">
        <f t="shared" si="3"/>
        <v>-1</v>
      </c>
      <c r="F16" s="48"/>
      <c r="G16" s="283">
        <f>'[1]SYNTHESE GLOBALE'!$H$16</f>
        <v>16350.580000000002</v>
      </c>
      <c r="H16" s="281">
        <f>Décembre!L62</f>
        <v>0</v>
      </c>
      <c r="I16" s="49">
        <f t="shared" si="0"/>
        <v>-1</v>
      </c>
      <c r="J16" s="42">
        <f>'[1]SYNTHESE GLOBALE'!$K$16</f>
        <v>207.80300000000003</v>
      </c>
      <c r="K16" s="42">
        <f>Décembre!G62</f>
        <v>0</v>
      </c>
      <c r="L16" s="81" t="e">
        <f t="shared" si="4"/>
        <v>#DIV/0!</v>
      </c>
      <c r="M16" s="63"/>
      <c r="N16" s="82">
        <f t="shared" si="2"/>
        <v>-12000</v>
      </c>
    </row>
    <row r="17" spans="1:14" s="59" customFormat="1" ht="19" customHeight="1">
      <c r="A17" s="54" t="s">
        <v>31</v>
      </c>
      <c r="B17" s="55"/>
      <c r="C17" s="56">
        <f>SUM(C5:C16)</f>
        <v>1036187.6610000001</v>
      </c>
      <c r="D17" s="56">
        <f>SUM(D5:D16)</f>
        <v>501548.39799999999</v>
      </c>
      <c r="E17" s="57">
        <f>(D17-C17)/D17</f>
        <v>-1.0659774114162359</v>
      </c>
      <c r="F17" s="58"/>
      <c r="G17" s="282">
        <f>SUM(G5:G16)</f>
        <v>185242.86100000003</v>
      </c>
      <c r="H17" s="56">
        <f>SUM(H5:H16)</f>
        <v>101519.90699999999</v>
      </c>
      <c r="I17" s="57">
        <f>(H17-G17)/H17</f>
        <v>-0.82469494382023067</v>
      </c>
      <c r="J17" s="61">
        <f>SUM(J5:J16)</f>
        <v>2810.4399999999991</v>
      </c>
      <c r="K17" s="61">
        <f>SUM(K5:K16)</f>
        <v>1515.6180000000002</v>
      </c>
      <c r="L17" s="57">
        <f>(K17-J17)/K17</f>
        <v>-0.85431949211476699</v>
      </c>
      <c r="M17" s="64"/>
      <c r="N17" s="68">
        <f>SUM(N5:N16)/12</f>
        <v>-3540.0077500000007</v>
      </c>
    </row>
    <row r="18" spans="1:14">
      <c r="E18" s="66"/>
      <c r="I18" s="66"/>
      <c r="K18" s="66" t="s">
        <v>76</v>
      </c>
      <c r="L18" s="66"/>
    </row>
    <row r="19" spans="1:14">
      <c r="E19" s="66"/>
      <c r="I19" s="66"/>
      <c r="K19" s="66"/>
      <c r="L19" s="66"/>
    </row>
    <row r="20" spans="1:14">
      <c r="E20" s="66"/>
      <c r="I20" s="66"/>
      <c r="K20" s="66"/>
      <c r="L20" s="66"/>
    </row>
    <row r="21" spans="1:14">
      <c r="E21" s="66"/>
      <c r="I21" s="66"/>
      <c r="K21" s="66"/>
      <c r="L21" s="66"/>
    </row>
    <row r="22" spans="1:14">
      <c r="E22" s="66"/>
      <c r="I22" s="66"/>
      <c r="K22" s="66"/>
      <c r="L22" s="66"/>
    </row>
    <row r="23" spans="1:14">
      <c r="E23" s="66"/>
      <c r="I23" s="66"/>
      <c r="K23" s="66"/>
      <c r="L23" s="66"/>
    </row>
    <row r="24" spans="1:14">
      <c r="E24" s="66"/>
      <c r="I24" s="66"/>
      <c r="K24" s="66"/>
      <c r="L24" s="66"/>
    </row>
    <row r="25" spans="1:14">
      <c r="E25" s="66"/>
      <c r="I25" s="66"/>
      <c r="K25" s="66"/>
      <c r="L25" s="66"/>
    </row>
    <row r="26" spans="1:14">
      <c r="E26" s="66"/>
      <c r="I26" s="66"/>
      <c r="K26" s="66"/>
      <c r="L26" s="66"/>
    </row>
    <row r="27" spans="1:14">
      <c r="E27" s="66"/>
      <c r="I27" s="66"/>
      <c r="K27" s="66"/>
      <c r="L27" s="66"/>
    </row>
    <row r="28" spans="1:14">
      <c r="E28" s="66"/>
      <c r="I28" s="66"/>
      <c r="K28" s="66"/>
      <c r="L28" s="66"/>
    </row>
    <row r="29" spans="1:14">
      <c r="E29" s="66"/>
    </row>
    <row r="30" spans="1:14">
      <c r="K30" s="67"/>
    </row>
  </sheetData>
  <mergeCells count="1">
    <mergeCell ref="A1:N2"/>
  </mergeCells>
  <pageMargins left="0.7" right="0.7" top="0.75" bottom="0.75" header="0.3" footer="0.3"/>
  <pageSetup paperSize="9" orientation="portrait" horizontalDpi="0" verticalDpi="0"/>
  <ignoredErrors>
    <ignoredError sqref="I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CA22-5FA8-DC4D-A724-EBA718F21D32}">
  <dimension ref="A1:R73"/>
  <sheetViews>
    <sheetView zoomScale="125" zoomScaleNormal="110" workbookViewId="0">
      <selection activeCell="J61" sqref="J61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32.16406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33" t="s">
        <v>98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8" ht="16" customHeight="1">
      <c r="A2" s="435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</row>
    <row r="3" spans="1:18" ht="17" customHeight="1" thickBot="1">
      <c r="A3" s="437"/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10" customFormat="1">
      <c r="A7" s="370" t="s">
        <v>747</v>
      </c>
      <c r="B7" s="374"/>
      <c r="C7" s="374"/>
      <c r="D7" s="123" t="s">
        <v>470</v>
      </c>
      <c r="E7" s="370" t="s">
        <v>734</v>
      </c>
      <c r="F7" s="123" t="s">
        <v>735</v>
      </c>
      <c r="G7" s="116">
        <v>8.9</v>
      </c>
      <c r="H7" s="117"/>
      <c r="I7" s="117">
        <v>825</v>
      </c>
      <c r="J7" s="124"/>
      <c r="K7" s="117"/>
      <c r="L7" s="118"/>
      <c r="M7" s="170"/>
      <c r="N7" s="181"/>
      <c r="O7" s="182">
        <f t="shared" ref="O7:O9" si="0">G7*H7</f>
        <v>0</v>
      </c>
      <c r="P7" s="176"/>
      <c r="Q7" s="177"/>
      <c r="R7" s="177"/>
    </row>
    <row r="8" spans="1:18" s="10" customFormat="1">
      <c r="A8" s="376"/>
      <c r="B8" s="377"/>
      <c r="C8" s="377"/>
      <c r="D8" s="123" t="s">
        <v>737</v>
      </c>
      <c r="E8" s="376"/>
      <c r="F8" s="115" t="s">
        <v>736</v>
      </c>
      <c r="G8" s="116">
        <v>3</v>
      </c>
      <c r="H8" s="117"/>
      <c r="I8" s="117">
        <v>825</v>
      </c>
      <c r="J8" s="124"/>
      <c r="K8" s="117"/>
      <c r="L8" s="118"/>
      <c r="M8" s="170"/>
      <c r="N8" s="181"/>
      <c r="O8" s="182">
        <f t="shared" si="0"/>
        <v>0</v>
      </c>
      <c r="P8" s="176"/>
      <c r="Q8" s="177"/>
      <c r="R8" s="177"/>
    </row>
    <row r="9" spans="1:18" s="10" customFormat="1">
      <c r="A9" s="371"/>
      <c r="B9" s="375"/>
      <c r="C9" s="375"/>
      <c r="D9" s="123" t="s">
        <v>739</v>
      </c>
      <c r="E9" s="371"/>
      <c r="F9" s="115" t="s">
        <v>738</v>
      </c>
      <c r="G9" s="116">
        <v>11</v>
      </c>
      <c r="H9" s="117"/>
      <c r="I9" s="117">
        <v>800</v>
      </c>
      <c r="J9" s="124"/>
      <c r="K9" s="117"/>
      <c r="L9" s="118"/>
      <c r="M9" s="170"/>
      <c r="N9" s="181"/>
      <c r="O9" s="182">
        <f t="shared" si="0"/>
        <v>0</v>
      </c>
      <c r="P9" s="176"/>
      <c r="Q9" s="177"/>
      <c r="R9" s="177"/>
    </row>
    <row r="10" spans="1:18" s="10" customFormat="1">
      <c r="A10" s="370"/>
      <c r="B10" s="374"/>
      <c r="C10" s="372"/>
      <c r="D10" s="370" t="s">
        <v>14</v>
      </c>
      <c r="E10" s="370" t="s">
        <v>203</v>
      </c>
      <c r="F10" s="115" t="s">
        <v>204</v>
      </c>
      <c r="G10" s="116">
        <v>24</v>
      </c>
      <c r="H10" s="117">
        <v>430</v>
      </c>
      <c r="I10" s="117">
        <v>580</v>
      </c>
      <c r="J10" s="374" t="s">
        <v>37</v>
      </c>
      <c r="K10" s="117">
        <v>825</v>
      </c>
      <c r="L10" s="121">
        <f t="shared" ref="L10" si="1">(I10-H10)*G10-K10</f>
        <v>2775</v>
      </c>
      <c r="M10" s="122">
        <f t="shared" ref="M10" si="2">G10*I10</f>
        <v>13920</v>
      </c>
      <c r="N10" s="181"/>
      <c r="O10" s="182">
        <f>G10*H10</f>
        <v>10320</v>
      </c>
      <c r="P10" s="102"/>
      <c r="Q10" s="102"/>
      <c r="R10" s="102"/>
    </row>
    <row r="11" spans="1:18" s="10" customFormat="1">
      <c r="A11" s="371"/>
      <c r="B11" s="375"/>
      <c r="C11" s="373"/>
      <c r="D11" s="371"/>
      <c r="E11" s="371"/>
      <c r="F11" s="115" t="s">
        <v>750</v>
      </c>
      <c r="G11" s="116"/>
      <c r="H11" s="117"/>
      <c r="I11" s="117"/>
      <c r="J11" s="375"/>
      <c r="K11" s="117">
        <v>825</v>
      </c>
      <c r="L11" s="121"/>
      <c r="M11" s="122"/>
      <c r="N11" s="181"/>
      <c r="O11" s="182">
        <f t="shared" ref="O11:O68" si="3">G11*H11</f>
        <v>0</v>
      </c>
    </row>
    <row r="12" spans="1:18" s="10" customFormat="1">
      <c r="A12" s="421"/>
      <c r="B12" s="429"/>
      <c r="C12" s="429"/>
      <c r="D12" s="421" t="s">
        <v>14</v>
      </c>
      <c r="E12" s="421" t="s">
        <v>755</v>
      </c>
      <c r="F12" s="4" t="s">
        <v>756</v>
      </c>
      <c r="G12" s="5">
        <v>12</v>
      </c>
      <c r="H12" s="1">
        <v>110</v>
      </c>
      <c r="I12" s="1">
        <v>450</v>
      </c>
      <c r="J12" s="429" t="s">
        <v>757</v>
      </c>
      <c r="K12" s="1">
        <v>975</v>
      </c>
      <c r="L12" s="8">
        <f t="shared" ref="L12:L13" si="4">(I12-H12)*G12-K12</f>
        <v>3105</v>
      </c>
      <c r="M12" s="8">
        <f t="shared" ref="M12:M13" si="5">G12*I12</f>
        <v>5400</v>
      </c>
      <c r="N12" s="181"/>
      <c r="O12" s="182">
        <f t="shared" si="3"/>
        <v>1320</v>
      </c>
    </row>
    <row r="13" spans="1:18" s="10" customFormat="1">
      <c r="A13" s="422"/>
      <c r="B13" s="430"/>
      <c r="C13" s="430"/>
      <c r="D13" s="422"/>
      <c r="E13" s="422"/>
      <c r="F13" s="4" t="s">
        <v>758</v>
      </c>
      <c r="G13" s="5">
        <v>5</v>
      </c>
      <c r="H13" s="1">
        <v>80</v>
      </c>
      <c r="I13" s="1">
        <v>350</v>
      </c>
      <c r="J13" s="430"/>
      <c r="K13" s="1">
        <v>975</v>
      </c>
      <c r="L13" s="8">
        <f t="shared" si="4"/>
        <v>375</v>
      </c>
      <c r="M13" s="8">
        <f t="shared" si="5"/>
        <v>1750</v>
      </c>
      <c r="N13" s="181"/>
      <c r="O13" s="182">
        <f t="shared" si="3"/>
        <v>400</v>
      </c>
    </row>
    <row r="14" spans="1:18" s="10" customFormat="1">
      <c r="A14" s="117"/>
      <c r="B14" s="120"/>
      <c r="C14" s="120"/>
      <c r="D14" s="117"/>
      <c r="E14" s="117"/>
      <c r="F14" s="115"/>
      <c r="G14" s="116"/>
      <c r="H14" s="117"/>
      <c r="I14" s="117"/>
      <c r="J14" s="120"/>
      <c r="K14" s="117"/>
      <c r="L14" s="118"/>
      <c r="M14" s="170"/>
      <c r="N14" s="181"/>
      <c r="O14" s="182">
        <f t="shared" si="3"/>
        <v>0</v>
      </c>
    </row>
    <row r="15" spans="1:18" s="10" customFormat="1">
      <c r="A15" s="117"/>
      <c r="B15" s="120"/>
      <c r="C15" s="120"/>
      <c r="D15" s="117"/>
      <c r="E15" s="117"/>
      <c r="F15" s="115"/>
      <c r="G15" s="116"/>
      <c r="H15" s="117"/>
      <c r="I15" s="117"/>
      <c r="J15" s="120"/>
      <c r="K15" s="117"/>
      <c r="L15" s="118"/>
      <c r="M15" s="170"/>
      <c r="N15" s="181"/>
      <c r="O15" s="182">
        <f t="shared" si="3"/>
        <v>0</v>
      </c>
    </row>
    <row r="16" spans="1:18" s="10" customFormat="1">
      <c r="A16" s="123"/>
      <c r="B16" s="124"/>
      <c r="C16" s="124"/>
      <c r="D16" s="123"/>
      <c r="E16" s="123"/>
      <c r="F16" s="115"/>
      <c r="G16" s="116"/>
      <c r="H16" s="117"/>
      <c r="I16" s="117"/>
      <c r="J16" s="124"/>
      <c r="K16" s="117"/>
      <c r="L16" s="118"/>
      <c r="M16" s="170"/>
      <c r="N16" s="181"/>
      <c r="O16" s="182">
        <f t="shared" si="3"/>
        <v>0</v>
      </c>
    </row>
    <row r="17" spans="1:15" s="10" customFormat="1">
      <c r="A17" s="123"/>
      <c r="B17" s="124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>
        <f t="shared" si="3"/>
        <v>0</v>
      </c>
    </row>
    <row r="18" spans="1:15" s="10" customFormat="1">
      <c r="A18" s="123"/>
      <c r="B18" s="124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>
        <f t="shared" si="3"/>
        <v>0</v>
      </c>
    </row>
    <row r="19" spans="1:15" s="10" customFormat="1">
      <c r="A19" s="123"/>
      <c r="B19" s="124"/>
      <c r="C19" s="124"/>
      <c r="D19" s="123"/>
      <c r="E19" s="123"/>
      <c r="F19" s="115"/>
      <c r="G19" s="116"/>
      <c r="H19" s="117"/>
      <c r="I19" s="117"/>
      <c r="J19" s="124"/>
      <c r="K19" s="117"/>
      <c r="L19" s="118"/>
      <c r="M19" s="170"/>
      <c r="N19" s="181"/>
      <c r="O19" s="182">
        <f t="shared" si="3"/>
        <v>0</v>
      </c>
    </row>
    <row r="20" spans="1:15" s="10" customFormat="1">
      <c r="A20" s="123"/>
      <c r="B20" s="124"/>
      <c r="C20" s="124"/>
      <c r="D20" s="123"/>
      <c r="E20" s="123"/>
      <c r="F20" s="115"/>
      <c r="G20" s="116"/>
      <c r="H20" s="117"/>
      <c r="I20" s="117"/>
      <c r="J20" s="124"/>
      <c r="K20" s="117"/>
      <c r="L20" s="118"/>
      <c r="M20" s="170"/>
      <c r="N20" s="181"/>
      <c r="O20" s="182">
        <f t="shared" si="3"/>
        <v>0</v>
      </c>
    </row>
    <row r="21" spans="1:15" s="10" customFormat="1">
      <c r="A21" s="117"/>
      <c r="B21" s="120"/>
      <c r="C21" s="120"/>
      <c r="D21" s="117"/>
      <c r="E21" s="117"/>
      <c r="F21" s="115"/>
      <c r="G21" s="116"/>
      <c r="H21" s="117"/>
      <c r="I21" s="117"/>
      <c r="J21" s="120"/>
      <c r="K21" s="117"/>
      <c r="L21" s="118"/>
      <c r="M21" s="170"/>
      <c r="N21" s="181"/>
      <c r="O21" s="182">
        <f t="shared" si="3"/>
        <v>0</v>
      </c>
    </row>
    <row r="22" spans="1:15" s="10" customFormat="1">
      <c r="A22" s="123"/>
      <c r="B22" s="124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>
        <f t="shared" si="3"/>
        <v>0</v>
      </c>
    </row>
    <row r="23" spans="1:15" s="10" customFormat="1">
      <c r="A23" s="123"/>
      <c r="B23" s="124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>
        <f t="shared" si="3"/>
        <v>0</v>
      </c>
    </row>
    <row r="24" spans="1:15" s="10" customFormat="1">
      <c r="A24" s="123"/>
      <c r="B24" s="124"/>
      <c r="C24" s="124"/>
      <c r="D24" s="123"/>
      <c r="E24" s="123"/>
      <c r="F24" s="115"/>
      <c r="G24" s="116"/>
      <c r="H24" s="117"/>
      <c r="I24" s="117"/>
      <c r="J24" s="124"/>
      <c r="K24" s="117"/>
      <c r="L24" s="118"/>
      <c r="M24" s="170"/>
      <c r="N24" s="181"/>
      <c r="O24" s="182">
        <f t="shared" si="3"/>
        <v>0</v>
      </c>
    </row>
    <row r="25" spans="1:15" s="10" customFormat="1">
      <c r="A25" s="123"/>
      <c r="B25" s="124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>
        <f t="shared" si="3"/>
        <v>0</v>
      </c>
    </row>
    <row r="26" spans="1:15" s="10" customFormat="1">
      <c r="A26" s="123"/>
      <c r="B26" s="124"/>
      <c r="C26" s="124"/>
      <c r="D26" s="123"/>
      <c r="E26" s="123"/>
      <c r="F26" s="115"/>
      <c r="G26" s="116"/>
      <c r="H26" s="117"/>
      <c r="I26" s="117"/>
      <c r="J26" s="124"/>
      <c r="K26" s="117"/>
      <c r="L26" s="118"/>
      <c r="M26" s="170"/>
      <c r="N26" s="181"/>
      <c r="O26" s="182">
        <f t="shared" si="3"/>
        <v>0</v>
      </c>
    </row>
    <row r="27" spans="1:15" s="23" customFormat="1">
      <c r="A27" s="123"/>
      <c r="B27" s="120"/>
      <c r="C27" s="124"/>
      <c r="D27" s="123"/>
      <c r="E27" s="123"/>
      <c r="F27" s="115"/>
      <c r="G27" s="116"/>
      <c r="H27" s="117"/>
      <c r="I27" s="117"/>
      <c r="J27" s="124"/>
      <c r="K27" s="117"/>
      <c r="L27" s="118"/>
      <c r="M27" s="170"/>
      <c r="N27" s="181"/>
      <c r="O27" s="182">
        <f t="shared" si="3"/>
        <v>0</v>
      </c>
    </row>
    <row r="28" spans="1:15" s="10" customFormat="1">
      <c r="A28" s="123"/>
      <c r="B28" s="124"/>
      <c r="C28" s="124"/>
      <c r="D28" s="123"/>
      <c r="E28" s="123"/>
      <c r="F28" s="115"/>
      <c r="G28" s="116"/>
      <c r="H28" s="117"/>
      <c r="I28" s="117"/>
      <c r="J28" s="124"/>
      <c r="K28" s="117"/>
      <c r="L28" s="118"/>
      <c r="M28" s="170"/>
      <c r="N28" s="181"/>
      <c r="O28" s="182">
        <f t="shared" si="3"/>
        <v>0</v>
      </c>
    </row>
    <row r="29" spans="1:15" s="10" customFormat="1">
      <c r="A29" s="123"/>
      <c r="B29" s="124"/>
      <c r="C29" s="124"/>
      <c r="D29" s="123"/>
      <c r="E29" s="123"/>
      <c r="F29" s="115"/>
      <c r="G29" s="116"/>
      <c r="H29" s="117"/>
      <c r="I29" s="117"/>
      <c r="J29" s="124"/>
      <c r="K29" s="117"/>
      <c r="L29" s="118"/>
      <c r="M29" s="170"/>
      <c r="N29" s="181"/>
      <c r="O29" s="182">
        <f t="shared" si="3"/>
        <v>0</v>
      </c>
    </row>
    <row r="30" spans="1:15" s="10" customFormat="1">
      <c r="A30" s="123"/>
      <c r="B30" s="124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>
        <f t="shared" si="3"/>
        <v>0</v>
      </c>
    </row>
    <row r="31" spans="1:15" s="10" customFormat="1">
      <c r="A31" s="123"/>
      <c r="B31" s="124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>
        <f t="shared" si="3"/>
        <v>0</v>
      </c>
    </row>
    <row r="32" spans="1:15" s="10" customFormat="1">
      <c r="A32" s="123"/>
      <c r="B32" s="124"/>
      <c r="C32" s="124"/>
      <c r="D32" s="123"/>
      <c r="E32" s="123"/>
      <c r="F32" s="115"/>
      <c r="G32" s="116"/>
      <c r="H32" s="117"/>
      <c r="I32" s="117"/>
      <c r="J32" s="124"/>
      <c r="K32" s="117"/>
      <c r="L32" s="118"/>
      <c r="M32" s="170"/>
      <c r="N32" s="181"/>
      <c r="O32" s="182">
        <f t="shared" si="3"/>
        <v>0</v>
      </c>
    </row>
    <row r="33" spans="1:18" s="10" customFormat="1">
      <c r="A33" s="123"/>
      <c r="B33" s="124"/>
      <c r="C33" s="124"/>
      <c r="D33" s="123"/>
      <c r="E33" s="123"/>
      <c r="F33" s="115"/>
      <c r="G33" s="116"/>
      <c r="H33" s="117"/>
      <c r="I33" s="117"/>
      <c r="J33" s="124"/>
      <c r="K33" s="117"/>
      <c r="L33" s="118"/>
      <c r="M33" s="170"/>
      <c r="N33" s="181"/>
      <c r="O33" s="182">
        <f t="shared" si="3"/>
        <v>0</v>
      </c>
    </row>
    <row r="34" spans="1:18" s="10" customFormat="1">
      <c r="A34" s="123"/>
      <c r="B34" s="124"/>
      <c r="C34" s="124"/>
      <c r="D34" s="123"/>
      <c r="E34" s="123"/>
      <c r="F34" s="115"/>
      <c r="G34" s="116"/>
      <c r="H34" s="117"/>
      <c r="I34" s="117"/>
      <c r="J34" s="124"/>
      <c r="K34" s="117"/>
      <c r="L34" s="118"/>
      <c r="M34" s="170"/>
      <c r="N34" s="181"/>
      <c r="O34" s="182">
        <f t="shared" si="3"/>
        <v>0</v>
      </c>
    </row>
    <row r="35" spans="1:18" s="10" customFormat="1">
      <c r="A35" s="123"/>
      <c r="B35" s="124"/>
      <c r="C35" s="124"/>
      <c r="D35" s="123"/>
      <c r="E35" s="123"/>
      <c r="F35" s="115"/>
      <c r="G35" s="116"/>
      <c r="H35" s="117"/>
      <c r="I35" s="117"/>
      <c r="J35" s="124"/>
      <c r="K35" s="117"/>
      <c r="L35" s="118"/>
      <c r="M35" s="170"/>
      <c r="N35" s="181"/>
      <c r="O35" s="182">
        <f t="shared" si="3"/>
        <v>0</v>
      </c>
    </row>
    <row r="36" spans="1:18" s="10" customFormat="1">
      <c r="A36" s="123"/>
      <c r="B36" s="124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>
        <f t="shared" si="3"/>
        <v>0</v>
      </c>
    </row>
    <row r="37" spans="1:18" s="10" customFormat="1">
      <c r="A37" s="123"/>
      <c r="B37" s="124"/>
      <c r="C37" s="124"/>
      <c r="D37" s="123"/>
      <c r="E37" s="123"/>
      <c r="F37" s="115"/>
      <c r="G37" s="116"/>
      <c r="H37" s="117"/>
      <c r="I37" s="117"/>
      <c r="J37" s="124"/>
      <c r="K37" s="117"/>
      <c r="L37" s="118"/>
      <c r="M37" s="170"/>
      <c r="N37" s="181"/>
      <c r="O37" s="182">
        <f t="shared" si="3"/>
        <v>0</v>
      </c>
    </row>
    <row r="38" spans="1:18" s="23" customFormat="1">
      <c r="A38" s="123"/>
      <c r="B38" s="120"/>
      <c r="C38" s="124"/>
      <c r="D38" s="123"/>
      <c r="E38" s="123"/>
      <c r="F38" s="115"/>
      <c r="G38" s="116"/>
      <c r="H38" s="117"/>
      <c r="I38" s="117"/>
      <c r="J38" s="124"/>
      <c r="K38" s="117"/>
      <c r="L38" s="118"/>
      <c r="M38" s="170"/>
      <c r="N38" s="181"/>
      <c r="O38" s="182">
        <f t="shared" si="3"/>
        <v>0</v>
      </c>
    </row>
    <row r="39" spans="1:18" s="10" customFormat="1">
      <c r="A39" s="123"/>
      <c r="B39" s="124"/>
      <c r="C39" s="124"/>
      <c r="D39" s="123"/>
      <c r="E39" s="123"/>
      <c r="F39" s="115"/>
      <c r="G39" s="116"/>
      <c r="H39" s="117"/>
      <c r="I39" s="117"/>
      <c r="J39" s="124"/>
      <c r="K39" s="117"/>
      <c r="L39" s="118"/>
      <c r="M39" s="170"/>
      <c r="N39" s="181"/>
      <c r="O39" s="182">
        <f t="shared" si="3"/>
        <v>0</v>
      </c>
    </row>
    <row r="40" spans="1:18" s="10" customFormat="1">
      <c r="A40" s="123"/>
      <c r="B40" s="124"/>
      <c r="C40" s="124"/>
      <c r="D40" s="123"/>
      <c r="E40" s="123"/>
      <c r="F40" s="115"/>
      <c r="G40" s="116"/>
      <c r="H40" s="117"/>
      <c r="I40" s="117"/>
      <c r="J40" s="124"/>
      <c r="K40" s="117"/>
      <c r="L40" s="118"/>
      <c r="M40" s="170"/>
      <c r="N40" s="181"/>
      <c r="O40" s="182">
        <f t="shared" si="3"/>
        <v>0</v>
      </c>
    </row>
    <row r="41" spans="1:18" s="10" customFormat="1">
      <c r="A41" s="123"/>
      <c r="B41" s="124"/>
      <c r="C41" s="124"/>
      <c r="D41" s="123"/>
      <c r="E41" s="123"/>
      <c r="F41" s="115"/>
      <c r="G41" s="116"/>
      <c r="H41" s="117"/>
      <c r="I41" s="117"/>
      <c r="J41" s="124"/>
      <c r="K41" s="117"/>
      <c r="L41" s="118"/>
      <c r="M41" s="170"/>
      <c r="N41" s="181"/>
      <c r="O41" s="182">
        <f t="shared" si="3"/>
        <v>0</v>
      </c>
      <c r="P41" s="431"/>
      <c r="Q41" s="432"/>
      <c r="R41" s="432"/>
    </row>
    <row r="42" spans="1:18" s="10" customFormat="1">
      <c r="A42" s="123"/>
      <c r="B42" s="124"/>
      <c r="C42" s="124"/>
      <c r="D42" s="123"/>
      <c r="E42" s="123"/>
      <c r="F42" s="115"/>
      <c r="G42" s="116"/>
      <c r="H42" s="117"/>
      <c r="I42" s="117"/>
      <c r="J42" s="124"/>
      <c r="K42" s="117"/>
      <c r="L42" s="118"/>
      <c r="M42" s="170"/>
      <c r="N42" s="181"/>
      <c r="O42" s="182">
        <f t="shared" si="3"/>
        <v>0</v>
      </c>
    </row>
    <row r="43" spans="1:18" s="10" customFormat="1">
      <c r="A43" s="123"/>
      <c r="B43" s="124"/>
      <c r="C43" s="124"/>
      <c r="D43" s="123"/>
      <c r="E43" s="123"/>
      <c r="F43" s="115"/>
      <c r="G43" s="116"/>
      <c r="H43" s="117"/>
      <c r="I43" s="117"/>
      <c r="J43" s="124"/>
      <c r="K43" s="117"/>
      <c r="L43" s="118"/>
      <c r="M43" s="170"/>
      <c r="N43" s="181"/>
      <c r="O43" s="182">
        <f t="shared" si="3"/>
        <v>0</v>
      </c>
    </row>
    <row r="44" spans="1:18" s="10" customFormat="1">
      <c r="A44" s="117"/>
      <c r="B44" s="120"/>
      <c r="C44" s="120"/>
      <c r="D44" s="117"/>
      <c r="E44" s="117"/>
      <c r="F44" s="115"/>
      <c r="G44" s="116"/>
      <c r="H44" s="117"/>
      <c r="I44" s="117"/>
      <c r="J44" s="120"/>
      <c r="K44" s="117"/>
      <c r="L44" s="118"/>
      <c r="M44" s="170"/>
      <c r="N44" s="181"/>
      <c r="O44" s="182">
        <f t="shared" si="3"/>
        <v>0</v>
      </c>
    </row>
    <row r="45" spans="1:18" s="10" customFormat="1">
      <c r="A45" s="123"/>
      <c r="B45" s="124"/>
      <c r="C45" s="120"/>
      <c r="D45" s="117"/>
      <c r="E45" s="117"/>
      <c r="F45" s="115"/>
      <c r="G45" s="116"/>
      <c r="H45" s="117"/>
      <c r="I45" s="117"/>
      <c r="J45" s="120"/>
      <c r="K45" s="117"/>
      <c r="L45" s="118"/>
      <c r="M45" s="170"/>
      <c r="N45" s="181"/>
      <c r="O45" s="182">
        <f t="shared" si="3"/>
        <v>0</v>
      </c>
    </row>
    <row r="46" spans="1:18" s="10" customFormat="1">
      <c r="A46" s="123"/>
      <c r="B46" s="124"/>
      <c r="C46" s="124"/>
      <c r="D46" s="117"/>
      <c r="E46" s="123"/>
      <c r="F46" s="115"/>
      <c r="G46" s="116"/>
      <c r="H46" s="117"/>
      <c r="I46" s="117"/>
      <c r="J46" s="124"/>
      <c r="K46" s="117"/>
      <c r="L46" s="118"/>
      <c r="M46" s="170"/>
      <c r="N46" s="181"/>
      <c r="O46" s="182">
        <f t="shared" si="3"/>
        <v>0</v>
      </c>
    </row>
    <row r="47" spans="1:18" s="10" customFormat="1">
      <c r="A47" s="123"/>
      <c r="B47" s="124"/>
      <c r="C47" s="124"/>
      <c r="D47" s="123"/>
      <c r="E47" s="123"/>
      <c r="F47" s="115"/>
      <c r="G47" s="116"/>
      <c r="H47" s="117"/>
      <c r="I47" s="117"/>
      <c r="J47" s="124"/>
      <c r="K47" s="117"/>
      <c r="L47" s="118"/>
      <c r="M47" s="170"/>
      <c r="N47" s="181"/>
      <c r="O47" s="182">
        <f t="shared" si="3"/>
        <v>0</v>
      </c>
    </row>
    <row r="48" spans="1:18" s="10" customFormat="1">
      <c r="A48" s="123"/>
      <c r="B48" s="124"/>
      <c r="C48" s="124"/>
      <c r="D48" s="123"/>
      <c r="E48" s="123"/>
      <c r="F48" s="115"/>
      <c r="G48" s="116"/>
      <c r="H48" s="117"/>
      <c r="I48" s="117"/>
      <c r="J48" s="124"/>
      <c r="K48" s="117"/>
      <c r="L48" s="118"/>
      <c r="M48" s="170"/>
      <c r="N48" s="181"/>
      <c r="O48" s="182">
        <f t="shared" si="3"/>
        <v>0</v>
      </c>
    </row>
    <row r="49" spans="1:15" s="10" customFormat="1">
      <c r="A49" s="123"/>
      <c r="B49" s="120"/>
      <c r="C49" s="124"/>
      <c r="D49" s="117"/>
      <c r="E49" s="117"/>
      <c r="F49" s="115"/>
      <c r="G49" s="116"/>
      <c r="H49" s="117"/>
      <c r="I49" s="117"/>
      <c r="J49" s="124"/>
      <c r="K49" s="117"/>
      <c r="L49" s="118"/>
      <c r="M49" s="170"/>
      <c r="N49" s="181"/>
      <c r="O49" s="182">
        <f t="shared" si="3"/>
        <v>0</v>
      </c>
    </row>
    <row r="50" spans="1:15" s="10" customFormat="1">
      <c r="A50" s="123"/>
      <c r="B50" s="124"/>
      <c r="C50" s="124"/>
      <c r="D50" s="123"/>
      <c r="E50" s="123"/>
      <c r="F50" s="115"/>
      <c r="G50" s="116"/>
      <c r="H50" s="117"/>
      <c r="I50" s="117"/>
      <c r="J50" s="124"/>
      <c r="K50" s="117"/>
      <c r="L50" s="118"/>
      <c r="M50" s="170"/>
      <c r="N50" s="181"/>
      <c r="O50" s="182">
        <f t="shared" si="3"/>
        <v>0</v>
      </c>
    </row>
    <row r="51" spans="1:15" s="10" customFormat="1">
      <c r="A51" s="123"/>
      <c r="B51" s="124"/>
      <c r="C51" s="124"/>
      <c r="D51" s="123"/>
      <c r="E51" s="123"/>
      <c r="F51" s="115"/>
      <c r="G51" s="116"/>
      <c r="H51" s="117"/>
      <c r="I51" s="117"/>
      <c r="J51" s="124"/>
      <c r="K51" s="117"/>
      <c r="L51" s="118"/>
      <c r="M51" s="170"/>
      <c r="N51" s="181"/>
      <c r="O51" s="182">
        <f t="shared" si="3"/>
        <v>0</v>
      </c>
    </row>
    <row r="52" spans="1:15" s="10" customFormat="1">
      <c r="A52" s="123"/>
      <c r="B52" s="120"/>
      <c r="C52" s="124"/>
      <c r="D52" s="117"/>
      <c r="E52" s="117"/>
      <c r="F52" s="115"/>
      <c r="G52" s="116"/>
      <c r="H52" s="117"/>
      <c r="I52" s="117"/>
      <c r="J52" s="124"/>
      <c r="K52" s="117"/>
      <c r="L52" s="118"/>
      <c r="M52" s="170"/>
      <c r="N52" s="181"/>
      <c r="O52" s="182">
        <f t="shared" si="3"/>
        <v>0</v>
      </c>
    </row>
    <row r="53" spans="1:15" s="10" customFormat="1">
      <c r="A53" s="123"/>
      <c r="B53" s="124"/>
      <c r="C53" s="124"/>
      <c r="D53" s="123"/>
      <c r="E53" s="123"/>
      <c r="F53" s="115"/>
      <c r="G53" s="116"/>
      <c r="H53" s="117"/>
      <c r="I53" s="117"/>
      <c r="J53" s="124"/>
      <c r="K53" s="117"/>
      <c r="L53" s="118"/>
      <c r="M53" s="170"/>
      <c r="N53" s="181"/>
      <c r="O53" s="182">
        <f t="shared" si="3"/>
        <v>0</v>
      </c>
    </row>
    <row r="54" spans="1:15" s="10" customFormat="1">
      <c r="A54" s="123"/>
      <c r="B54" s="124"/>
      <c r="C54" s="124"/>
      <c r="D54" s="123"/>
      <c r="E54" s="123"/>
      <c r="F54" s="115"/>
      <c r="G54" s="116"/>
      <c r="H54" s="117"/>
      <c r="I54" s="117"/>
      <c r="J54" s="124"/>
      <c r="K54" s="117"/>
      <c r="L54" s="118"/>
      <c r="M54" s="170"/>
      <c r="N54" s="181"/>
      <c r="O54" s="182">
        <f t="shared" si="3"/>
        <v>0</v>
      </c>
    </row>
    <row r="55" spans="1:15" s="10" customFormat="1">
      <c r="A55" s="123"/>
      <c r="B55" s="124"/>
      <c r="C55" s="124"/>
      <c r="D55" s="123"/>
      <c r="E55" s="123"/>
      <c r="F55" s="115"/>
      <c r="G55" s="116"/>
      <c r="H55" s="117"/>
      <c r="I55" s="117"/>
      <c r="J55" s="124"/>
      <c r="K55" s="117"/>
      <c r="L55" s="118"/>
      <c r="M55" s="170"/>
      <c r="N55" s="181"/>
      <c r="O55" s="182">
        <f t="shared" si="3"/>
        <v>0</v>
      </c>
    </row>
    <row r="56" spans="1:15" s="10" customFormat="1">
      <c r="A56" s="123"/>
      <c r="B56" s="124"/>
      <c r="C56" s="124"/>
      <c r="D56" s="123"/>
      <c r="E56" s="123"/>
      <c r="F56" s="115"/>
      <c r="G56" s="116"/>
      <c r="H56" s="117"/>
      <c r="I56" s="117"/>
      <c r="J56" s="124"/>
      <c r="K56" s="117"/>
      <c r="L56" s="118"/>
      <c r="M56" s="170"/>
      <c r="N56" s="181"/>
      <c r="O56" s="182">
        <f t="shared" si="3"/>
        <v>0</v>
      </c>
    </row>
    <row r="57" spans="1:15" s="10" customFormat="1">
      <c r="A57" s="123"/>
      <c r="B57" s="124"/>
      <c r="C57" s="124"/>
      <c r="D57" s="123"/>
      <c r="E57" s="123"/>
      <c r="F57" s="115"/>
      <c r="G57" s="116"/>
      <c r="H57" s="117"/>
      <c r="I57" s="117"/>
      <c r="J57" s="124"/>
      <c r="K57" s="117"/>
      <c r="L57" s="118"/>
      <c r="M57" s="170"/>
      <c r="N57" s="181"/>
      <c r="O57" s="182">
        <f t="shared" si="3"/>
        <v>0</v>
      </c>
    </row>
    <row r="58" spans="1:15" s="10" customFormat="1">
      <c r="A58" s="123"/>
      <c r="B58" s="120"/>
      <c r="C58" s="124"/>
      <c r="D58" s="123"/>
      <c r="E58" s="123"/>
      <c r="F58" s="115"/>
      <c r="G58" s="116"/>
      <c r="H58" s="117"/>
      <c r="I58" s="117"/>
      <c r="J58" s="124"/>
      <c r="K58" s="117"/>
      <c r="L58" s="118"/>
      <c r="M58" s="170"/>
      <c r="N58" s="181"/>
      <c r="O58" s="182">
        <f t="shared" si="3"/>
        <v>0</v>
      </c>
    </row>
    <row r="59" spans="1:15" s="10" customFormat="1">
      <c r="A59" s="117"/>
      <c r="B59" s="120"/>
      <c r="C59" s="120"/>
      <c r="D59" s="117"/>
      <c r="E59" s="117"/>
      <c r="F59" s="115"/>
      <c r="G59" s="116"/>
      <c r="H59" s="117"/>
      <c r="I59" s="117"/>
      <c r="J59" s="120"/>
      <c r="K59" s="117"/>
      <c r="L59" s="118"/>
      <c r="M59" s="170"/>
      <c r="N59" s="181"/>
      <c r="O59" s="182">
        <f t="shared" si="3"/>
        <v>0</v>
      </c>
    </row>
    <row r="60" spans="1:15" s="10" customFormat="1">
      <c r="A60" s="123"/>
      <c r="B60" s="124"/>
      <c r="C60" s="124"/>
      <c r="D60" s="123"/>
      <c r="E60" s="123"/>
      <c r="F60" s="115"/>
      <c r="G60" s="116"/>
      <c r="H60" s="117"/>
      <c r="I60" s="117"/>
      <c r="J60" s="124"/>
      <c r="K60" s="117"/>
      <c r="L60" s="118"/>
      <c r="M60" s="170"/>
      <c r="N60" s="181"/>
      <c r="O60" s="182">
        <f t="shared" si="3"/>
        <v>0</v>
      </c>
    </row>
    <row r="61" spans="1:15" s="10" customFormat="1">
      <c r="A61" s="123"/>
      <c r="B61" s="124"/>
      <c r="C61" s="124"/>
      <c r="D61" s="123"/>
      <c r="E61" s="123"/>
      <c r="F61" s="115"/>
      <c r="G61" s="116"/>
      <c r="H61" s="117"/>
      <c r="I61" s="117"/>
      <c r="J61" s="124"/>
      <c r="K61" s="117"/>
      <c r="L61" s="118"/>
      <c r="M61" s="170"/>
      <c r="N61" s="181"/>
      <c r="O61" s="182">
        <f t="shared" si="3"/>
        <v>0</v>
      </c>
    </row>
    <row r="62" spans="1:15" s="10" customFormat="1">
      <c r="A62" s="117"/>
      <c r="B62" s="117"/>
      <c r="C62" s="120"/>
      <c r="D62" s="117"/>
      <c r="E62" s="117"/>
      <c r="F62" s="115"/>
      <c r="G62" s="116"/>
      <c r="H62" s="117"/>
      <c r="I62" s="117"/>
      <c r="J62" s="120"/>
      <c r="K62" s="117"/>
      <c r="L62" s="118"/>
      <c r="M62" s="170"/>
      <c r="N62" s="181"/>
      <c r="O62" s="182">
        <f t="shared" si="3"/>
        <v>0</v>
      </c>
    </row>
    <row r="63" spans="1:15" s="10" customFormat="1">
      <c r="A63" s="123"/>
      <c r="B63" s="124"/>
      <c r="C63" s="124"/>
      <c r="D63" s="123"/>
      <c r="E63" s="123"/>
      <c r="F63" s="115"/>
      <c r="G63" s="116"/>
      <c r="H63" s="117"/>
      <c r="I63" s="117"/>
      <c r="J63" s="124"/>
      <c r="K63" s="117"/>
      <c r="L63" s="118"/>
      <c r="M63" s="170"/>
      <c r="N63" s="181"/>
      <c r="O63" s="182">
        <f t="shared" si="3"/>
        <v>0</v>
      </c>
    </row>
    <row r="64" spans="1:15" s="10" customFormat="1">
      <c r="A64" s="123"/>
      <c r="B64" s="124"/>
      <c r="C64" s="124"/>
      <c r="D64" s="123"/>
      <c r="E64" s="123"/>
      <c r="F64" s="115"/>
      <c r="G64" s="116"/>
      <c r="H64" s="117"/>
      <c r="I64" s="117"/>
      <c r="J64" s="124"/>
      <c r="K64" s="117"/>
      <c r="L64" s="118"/>
      <c r="M64" s="170"/>
      <c r="N64" s="181"/>
      <c r="O64" s="182">
        <f t="shared" si="3"/>
        <v>0</v>
      </c>
    </row>
    <row r="65" spans="1:15" s="16" customFormat="1">
      <c r="A65" s="117"/>
      <c r="B65" s="120"/>
      <c r="C65" s="120"/>
      <c r="D65" s="117"/>
      <c r="E65" s="117"/>
      <c r="F65" s="115"/>
      <c r="G65" s="116"/>
      <c r="H65" s="117"/>
      <c r="I65" s="117"/>
      <c r="J65" s="120"/>
      <c r="K65" s="117"/>
      <c r="L65" s="118"/>
      <c r="M65" s="170"/>
      <c r="N65" s="181"/>
      <c r="O65" s="182">
        <f t="shared" si="3"/>
        <v>0</v>
      </c>
    </row>
    <row r="66" spans="1:15" s="16" customFormat="1">
      <c r="A66" s="117"/>
      <c r="B66" s="120"/>
      <c r="C66" s="120"/>
      <c r="D66" s="117"/>
      <c r="E66" s="117"/>
      <c r="F66" s="115"/>
      <c r="G66" s="116"/>
      <c r="H66" s="117"/>
      <c r="I66" s="117"/>
      <c r="J66" s="120"/>
      <c r="K66" s="117"/>
      <c r="L66" s="118"/>
      <c r="M66" s="170"/>
      <c r="N66" s="181"/>
      <c r="O66" s="182">
        <f t="shared" si="3"/>
        <v>0</v>
      </c>
    </row>
    <row r="67" spans="1:15" s="23" customFormat="1">
      <c r="A67" s="117"/>
      <c r="B67" s="120"/>
      <c r="C67" s="120"/>
      <c r="D67" s="117"/>
      <c r="E67" s="117"/>
      <c r="F67" s="115"/>
      <c r="G67" s="116"/>
      <c r="H67" s="117"/>
      <c r="I67" s="117"/>
      <c r="J67" s="120"/>
      <c r="K67" s="117"/>
      <c r="L67" s="118"/>
      <c r="M67" s="170"/>
      <c r="N67" s="181"/>
      <c r="O67" s="182">
        <f t="shared" si="3"/>
        <v>0</v>
      </c>
    </row>
    <row r="68" spans="1:15" s="23" customFormat="1">
      <c r="A68" s="117"/>
      <c r="B68" s="120"/>
      <c r="C68" s="124"/>
      <c r="D68" s="117"/>
      <c r="E68" s="117"/>
      <c r="F68" s="115"/>
      <c r="G68" s="116"/>
      <c r="H68" s="117"/>
      <c r="I68" s="117"/>
      <c r="J68" s="120"/>
      <c r="K68" s="117"/>
      <c r="L68" s="118"/>
      <c r="M68" s="170"/>
      <c r="N68" s="181"/>
      <c r="O68" s="182">
        <f t="shared" si="3"/>
        <v>0</v>
      </c>
    </row>
    <row r="69" spans="1:15" s="16" customFormat="1">
      <c r="A69" s="117"/>
      <c r="B69" s="120"/>
      <c r="C69" s="120"/>
      <c r="D69" s="117"/>
      <c r="E69" s="117"/>
      <c r="F69" s="115"/>
      <c r="G69" s="116"/>
      <c r="H69" s="117"/>
      <c r="I69" s="117"/>
      <c r="J69" s="120"/>
      <c r="K69" s="117"/>
      <c r="L69" s="118"/>
      <c r="M69" s="170"/>
      <c r="N69" s="181"/>
      <c r="O69" s="182"/>
    </row>
    <row r="70" spans="1:15" s="10" customFormat="1">
      <c r="A70" s="215"/>
      <c r="B70" s="215"/>
      <c r="C70" s="215"/>
      <c r="D70" s="215"/>
      <c r="E70" s="215"/>
      <c r="F70" s="216"/>
      <c r="G70" s="217">
        <f>SUM(G7:G69)</f>
        <v>63.9</v>
      </c>
      <c r="H70" s="216"/>
      <c r="I70" s="216"/>
      <c r="J70" s="215"/>
      <c r="K70" s="218"/>
      <c r="L70" s="219">
        <f>SUM(L7:L69)</f>
        <v>6255</v>
      </c>
      <c r="M70" s="221">
        <f>SUM(M7:M69)</f>
        <v>21070</v>
      </c>
      <c r="N70" s="179"/>
      <c r="O70" s="222">
        <f>SUM(O7:O28)</f>
        <v>12040</v>
      </c>
    </row>
    <row r="71" spans="1:15" s="10" customFormat="1" ht="17" thickBot="1">
      <c r="A71" s="190"/>
      <c r="B71" s="191"/>
      <c r="C71" s="191"/>
      <c r="D71" s="191"/>
      <c r="E71" s="191"/>
      <c r="F71" s="192"/>
      <c r="G71" s="193"/>
      <c r="H71" s="192"/>
      <c r="I71" s="192"/>
      <c r="J71" s="191" t="s">
        <v>13</v>
      </c>
      <c r="K71" s="194">
        <f>M70/G70</f>
        <v>329.73395931142409</v>
      </c>
      <c r="L71" s="195">
        <f>L70/G70</f>
        <v>97.887323943661968</v>
      </c>
      <c r="M71" s="196">
        <f>L70/M70</f>
        <v>0.29686758424299953</v>
      </c>
      <c r="N71" s="179"/>
      <c r="O71" s="220">
        <f>O70/M70</f>
        <v>0.5714285714285714</v>
      </c>
    </row>
    <row r="72" spans="1:15">
      <c r="A72" s="161"/>
      <c r="B72" s="161"/>
      <c r="C72" s="161"/>
      <c r="D72" s="161"/>
      <c r="E72" s="161"/>
      <c r="F72" s="41"/>
      <c r="G72" s="41"/>
      <c r="H72" s="41"/>
      <c r="I72" s="41"/>
      <c r="J72" s="161"/>
      <c r="K72" s="41"/>
      <c r="L72" s="41"/>
      <c r="M72" s="41"/>
      <c r="N72" s="41"/>
      <c r="O72" s="178"/>
    </row>
    <row r="73" spans="1:15">
      <c r="A73" s="161"/>
      <c r="B73" s="161"/>
      <c r="C73" s="161"/>
      <c r="D73" s="161"/>
      <c r="E73" s="161"/>
      <c r="F73" s="41"/>
      <c r="G73" s="41"/>
      <c r="H73" s="41"/>
      <c r="I73" s="41"/>
      <c r="J73" s="161"/>
      <c r="K73" s="41"/>
      <c r="L73" s="41"/>
      <c r="M73" s="41"/>
      <c r="N73" s="41"/>
      <c r="O73" s="178"/>
    </row>
  </sheetData>
  <mergeCells count="18">
    <mergeCell ref="C12:C13"/>
    <mergeCell ref="D12:D13"/>
    <mergeCell ref="E12:E13"/>
    <mergeCell ref="J12:J13"/>
    <mergeCell ref="P41:R41"/>
    <mergeCell ref="A1:O3"/>
    <mergeCell ref="E7:E9"/>
    <mergeCell ref="C7:C9"/>
    <mergeCell ref="B7:B9"/>
    <mergeCell ref="A7:A9"/>
    <mergeCell ref="A10:A11"/>
    <mergeCell ref="B10:B11"/>
    <mergeCell ref="C10:C11"/>
    <mergeCell ref="D10:D11"/>
    <mergeCell ref="E10:E11"/>
    <mergeCell ref="J10:J11"/>
    <mergeCell ref="A12:A13"/>
    <mergeCell ref="B12:B13"/>
  </mergeCells>
  <phoneticPr fontId="6" type="noConversion"/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7BD3-50E8-714B-8051-C45E23FF5D9F}">
  <dimension ref="A1:R45"/>
  <sheetViews>
    <sheetView zoomScale="110" zoomScaleNormal="110" workbookViewId="0">
      <selection activeCell="F22" sqref="F22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33" t="s">
        <v>99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8" ht="16" customHeight="1">
      <c r="A2" s="435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</row>
    <row r="3" spans="1:18" ht="17" customHeight="1" thickBot="1">
      <c r="A3" s="437"/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10" customFormat="1">
      <c r="A7" s="117"/>
      <c r="B7" s="120"/>
      <c r="C7" s="120"/>
      <c r="D7" s="117"/>
      <c r="E7" s="117"/>
      <c r="F7" s="115"/>
      <c r="G7" s="116"/>
      <c r="H7" s="117"/>
      <c r="I7" s="117"/>
      <c r="J7" s="120"/>
      <c r="K7" s="117"/>
      <c r="L7" s="118"/>
      <c r="M7" s="170"/>
      <c r="N7" s="181"/>
      <c r="O7" s="182"/>
      <c r="P7" s="84"/>
      <c r="Q7" s="84"/>
      <c r="R7" s="84"/>
    </row>
    <row r="8" spans="1:18" s="10" customFormat="1">
      <c r="A8" s="117"/>
      <c r="B8" s="117"/>
      <c r="C8" s="120"/>
      <c r="D8" s="117"/>
      <c r="E8" s="117"/>
      <c r="F8" s="115"/>
      <c r="G8" s="116"/>
      <c r="H8" s="117"/>
      <c r="I8" s="117"/>
      <c r="J8" s="120"/>
      <c r="K8" s="117"/>
      <c r="L8" s="118"/>
      <c r="M8" s="170"/>
      <c r="N8" s="181"/>
      <c r="O8" s="182"/>
      <c r="P8" s="84"/>
      <c r="Q8" s="84"/>
      <c r="R8" s="84"/>
    </row>
    <row r="9" spans="1:18" s="10" customFormat="1">
      <c r="A9" s="117"/>
      <c r="B9" s="117"/>
      <c r="C9" s="120"/>
      <c r="D9" s="117"/>
      <c r="E9" s="117"/>
      <c r="F9" s="115"/>
      <c r="G9" s="116"/>
      <c r="H9" s="117"/>
      <c r="I9" s="117"/>
      <c r="J9" s="120"/>
      <c r="K9" s="117"/>
      <c r="L9" s="118"/>
      <c r="M9" s="170"/>
      <c r="N9" s="181"/>
      <c r="O9" s="182"/>
      <c r="P9" s="23"/>
      <c r="Q9" s="23"/>
      <c r="R9" s="23"/>
    </row>
    <row r="10" spans="1:18" s="10" customFormat="1">
      <c r="A10" s="123"/>
      <c r="B10" s="124"/>
      <c r="C10" s="124"/>
      <c r="D10" s="123"/>
      <c r="E10" s="123"/>
      <c r="F10" s="115"/>
      <c r="G10" s="116"/>
      <c r="H10" s="117"/>
      <c r="I10" s="117"/>
      <c r="J10" s="124"/>
      <c r="K10" s="117"/>
      <c r="L10" s="118"/>
      <c r="M10" s="170"/>
      <c r="N10" s="181"/>
      <c r="O10" s="182"/>
      <c r="P10" s="23"/>
      <c r="Q10" s="23"/>
      <c r="R10" s="23"/>
    </row>
    <row r="11" spans="1:18" s="10" customFormat="1">
      <c r="A11" s="123"/>
      <c r="B11" s="124"/>
      <c r="C11" s="124"/>
      <c r="D11" s="123"/>
      <c r="E11" s="123"/>
      <c r="F11" s="115"/>
      <c r="G11" s="116"/>
      <c r="H11" s="117"/>
      <c r="I11" s="117"/>
      <c r="J11" s="124"/>
      <c r="K11" s="117"/>
      <c r="L11" s="118"/>
      <c r="M11" s="170"/>
      <c r="N11" s="181"/>
      <c r="O11" s="182"/>
      <c r="P11" s="23"/>
      <c r="Q11" s="23"/>
      <c r="R11" s="23"/>
    </row>
    <row r="12" spans="1:18" s="10" customFormat="1">
      <c r="A12" s="123"/>
      <c r="B12" s="124"/>
      <c r="C12" s="124"/>
      <c r="D12" s="123"/>
      <c r="E12" s="123"/>
      <c r="F12" s="115"/>
      <c r="G12" s="116"/>
      <c r="H12" s="117"/>
      <c r="I12" s="117"/>
      <c r="J12" s="124"/>
      <c r="K12" s="117"/>
      <c r="L12" s="118"/>
      <c r="M12" s="170"/>
      <c r="N12" s="181"/>
      <c r="O12" s="182"/>
      <c r="P12" s="23"/>
      <c r="Q12" s="23"/>
      <c r="R12" s="23"/>
    </row>
    <row r="13" spans="1:18" s="10" customFormat="1">
      <c r="A13" s="123"/>
      <c r="B13" s="124"/>
      <c r="C13" s="124"/>
      <c r="D13" s="123"/>
      <c r="E13" s="123"/>
      <c r="F13" s="115"/>
      <c r="G13" s="116"/>
      <c r="H13" s="117"/>
      <c r="I13" s="117"/>
      <c r="J13" s="124"/>
      <c r="K13" s="117"/>
      <c r="L13" s="118"/>
      <c r="M13" s="170"/>
      <c r="N13" s="181"/>
      <c r="O13" s="182"/>
      <c r="P13" s="23"/>
      <c r="Q13" s="23"/>
      <c r="R13" s="23"/>
    </row>
    <row r="14" spans="1:18" s="10" customFormat="1">
      <c r="A14" s="123"/>
      <c r="B14" s="124"/>
      <c r="C14" s="124"/>
      <c r="D14" s="123"/>
      <c r="E14" s="123"/>
      <c r="F14" s="115"/>
      <c r="G14" s="116"/>
      <c r="H14" s="117"/>
      <c r="I14" s="117"/>
      <c r="J14" s="124"/>
      <c r="K14" s="117"/>
      <c r="L14" s="118"/>
      <c r="M14" s="170"/>
      <c r="N14" s="181"/>
      <c r="O14" s="182"/>
      <c r="P14" s="23"/>
      <c r="Q14" s="23"/>
      <c r="R14" s="23"/>
    </row>
    <row r="15" spans="1:18" s="10" customFormat="1">
      <c r="A15" s="123"/>
      <c r="B15" s="123"/>
      <c r="C15" s="124"/>
      <c r="D15" s="123"/>
      <c r="E15" s="123"/>
      <c r="F15" s="115"/>
      <c r="G15" s="116"/>
      <c r="H15" s="117"/>
      <c r="I15" s="117"/>
      <c r="J15" s="124"/>
      <c r="K15" s="117"/>
      <c r="L15" s="118"/>
      <c r="M15" s="170"/>
      <c r="N15" s="181"/>
      <c r="O15" s="182"/>
      <c r="P15" s="23"/>
      <c r="Q15" s="23"/>
      <c r="R15" s="23"/>
    </row>
    <row r="16" spans="1:18" s="10" customFormat="1">
      <c r="A16" s="123"/>
      <c r="B16" s="123"/>
      <c r="C16" s="124"/>
      <c r="D16" s="123"/>
      <c r="E16" s="123"/>
      <c r="F16" s="115"/>
      <c r="G16" s="116"/>
      <c r="H16" s="117"/>
      <c r="I16" s="117"/>
      <c r="J16" s="124"/>
      <c r="K16" s="117"/>
      <c r="L16" s="118"/>
      <c r="M16" s="170"/>
      <c r="N16" s="181"/>
      <c r="O16" s="182"/>
      <c r="P16" s="23"/>
      <c r="Q16" s="23"/>
      <c r="R16" s="23"/>
    </row>
    <row r="17" spans="1:18" s="10" customFormat="1">
      <c r="A17" s="123"/>
      <c r="B17" s="123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/>
      <c r="P17" s="23"/>
      <c r="Q17" s="23"/>
      <c r="R17" s="23"/>
    </row>
    <row r="18" spans="1:18" s="10" customFormat="1">
      <c r="A18" s="123"/>
      <c r="B18" s="123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/>
      <c r="P18" s="23"/>
      <c r="Q18" s="23"/>
      <c r="R18" s="23"/>
    </row>
    <row r="19" spans="1:18" s="16" customFormat="1">
      <c r="A19" s="123"/>
      <c r="B19" s="123"/>
      <c r="C19" s="124"/>
      <c r="D19" s="123"/>
      <c r="E19" s="123"/>
      <c r="F19" s="115"/>
      <c r="G19" s="116"/>
      <c r="H19" s="117"/>
      <c r="I19" s="117"/>
      <c r="J19" s="124"/>
      <c r="K19" s="117"/>
      <c r="L19" s="118"/>
      <c r="M19" s="170"/>
      <c r="N19" s="181"/>
      <c r="O19" s="182"/>
    </row>
    <row r="20" spans="1:18" s="16" customFormat="1">
      <c r="A20" s="123"/>
      <c r="B20" s="123"/>
      <c r="C20" s="124"/>
      <c r="D20" s="123"/>
      <c r="E20" s="123"/>
      <c r="F20" s="115"/>
      <c r="G20" s="116"/>
      <c r="H20" s="117"/>
      <c r="I20" s="117"/>
      <c r="J20" s="124"/>
      <c r="K20" s="117"/>
      <c r="L20" s="118"/>
      <c r="M20" s="170"/>
      <c r="N20" s="181"/>
      <c r="O20" s="182"/>
    </row>
    <row r="21" spans="1:18" s="10" customFormat="1">
      <c r="A21" s="123"/>
      <c r="B21" s="124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  <c r="P21" s="23"/>
      <c r="Q21" s="23"/>
      <c r="R21" s="23"/>
    </row>
    <row r="22" spans="1:18" s="10" customFormat="1">
      <c r="A22" s="123"/>
      <c r="B22" s="124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/>
      <c r="P22" s="23"/>
      <c r="Q22" s="23"/>
      <c r="R22" s="23"/>
    </row>
    <row r="23" spans="1:18" s="10" customFormat="1">
      <c r="A23" s="123"/>
      <c r="B23" s="124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  <c r="P23" s="23"/>
      <c r="Q23" s="23"/>
      <c r="R23" s="23"/>
    </row>
    <row r="24" spans="1:18" s="10" customFormat="1">
      <c r="A24" s="123"/>
      <c r="B24" s="124"/>
      <c r="C24" s="124"/>
      <c r="D24" s="123"/>
      <c r="E24" s="123"/>
      <c r="F24" s="115"/>
      <c r="G24" s="116"/>
      <c r="H24" s="117"/>
      <c r="I24" s="117"/>
      <c r="J24" s="124"/>
      <c r="K24" s="117"/>
      <c r="L24" s="118"/>
      <c r="M24" s="170"/>
      <c r="N24" s="181"/>
      <c r="O24" s="182"/>
      <c r="P24" s="23"/>
      <c r="Q24" s="23"/>
      <c r="R24" s="23"/>
    </row>
    <row r="25" spans="1:18" s="10" customFormat="1">
      <c r="A25" s="123"/>
      <c r="B25" s="124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  <c r="P25" s="23"/>
      <c r="Q25" s="23"/>
      <c r="R25" s="23"/>
    </row>
    <row r="26" spans="1:18" s="10" customFormat="1">
      <c r="A26" s="117"/>
      <c r="B26" s="120"/>
      <c r="C26" s="120"/>
      <c r="D26" s="117"/>
      <c r="E26" s="117"/>
      <c r="F26" s="115"/>
      <c r="G26" s="116"/>
      <c r="H26" s="117"/>
      <c r="I26" s="117"/>
      <c r="J26" s="120"/>
      <c r="K26" s="117"/>
      <c r="L26" s="118"/>
      <c r="M26" s="170"/>
      <c r="N26" s="181"/>
      <c r="O26" s="182"/>
      <c r="P26" s="23"/>
      <c r="Q26" s="23"/>
      <c r="R26" s="23"/>
    </row>
    <row r="27" spans="1:18" s="10" customFormat="1">
      <c r="A27" s="117"/>
      <c r="B27" s="120"/>
      <c r="C27" s="120"/>
      <c r="D27" s="117"/>
      <c r="E27" s="117"/>
      <c r="F27" s="115"/>
      <c r="G27" s="116"/>
      <c r="H27" s="117"/>
      <c r="I27" s="117"/>
      <c r="J27" s="120"/>
      <c r="K27" s="117"/>
      <c r="L27" s="118"/>
      <c r="M27" s="170"/>
      <c r="N27" s="181"/>
      <c r="O27" s="182"/>
      <c r="P27" s="23"/>
      <c r="Q27" s="23"/>
      <c r="R27" s="23"/>
    </row>
    <row r="28" spans="1:18" s="10" customFormat="1">
      <c r="A28" s="123"/>
      <c r="B28" s="124"/>
      <c r="C28" s="124"/>
      <c r="D28" s="123"/>
      <c r="E28" s="123"/>
      <c r="F28" s="115"/>
      <c r="G28" s="116"/>
      <c r="H28" s="117"/>
      <c r="I28" s="117"/>
      <c r="J28" s="124"/>
      <c r="K28" s="117"/>
      <c r="L28" s="118"/>
      <c r="M28" s="170"/>
      <c r="N28" s="181"/>
      <c r="O28" s="182"/>
      <c r="P28" s="23"/>
      <c r="Q28" s="23"/>
      <c r="R28" s="23"/>
    </row>
    <row r="29" spans="1:18" s="10" customFormat="1">
      <c r="A29" s="123"/>
      <c r="B29" s="124"/>
      <c r="C29" s="124"/>
      <c r="D29" s="123"/>
      <c r="E29" s="123"/>
      <c r="F29" s="115"/>
      <c r="G29" s="116"/>
      <c r="H29" s="117"/>
      <c r="I29" s="117"/>
      <c r="J29" s="124"/>
      <c r="K29" s="117"/>
      <c r="L29" s="118"/>
      <c r="M29" s="170"/>
      <c r="N29" s="181"/>
      <c r="O29" s="182"/>
      <c r="P29" s="23"/>
      <c r="Q29" s="23"/>
      <c r="R29" s="23"/>
    </row>
    <row r="30" spans="1:18" s="10" customFormat="1">
      <c r="A30" s="123"/>
      <c r="B30" s="124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  <c r="P30" s="23"/>
      <c r="Q30" s="23"/>
      <c r="R30" s="23"/>
    </row>
    <row r="31" spans="1:18" s="10" customFormat="1">
      <c r="A31" s="123"/>
      <c r="B31" s="124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  <c r="P31" s="23"/>
      <c r="Q31" s="23"/>
      <c r="R31" s="23"/>
    </row>
    <row r="32" spans="1:18" s="10" customFormat="1">
      <c r="A32" s="123"/>
      <c r="B32" s="124"/>
      <c r="C32" s="124"/>
      <c r="D32" s="123"/>
      <c r="E32" s="123"/>
      <c r="F32" s="115"/>
      <c r="G32" s="116"/>
      <c r="H32" s="117"/>
      <c r="I32" s="117"/>
      <c r="J32" s="124"/>
      <c r="K32" s="117"/>
      <c r="L32" s="118"/>
      <c r="M32" s="170"/>
      <c r="N32" s="181"/>
      <c r="O32" s="182"/>
      <c r="P32" s="23"/>
      <c r="Q32" s="23"/>
      <c r="R32" s="23"/>
    </row>
    <row r="33" spans="1:18" s="10" customFormat="1">
      <c r="A33" s="123"/>
      <c r="B33" s="124"/>
      <c r="C33" s="124"/>
      <c r="D33" s="123"/>
      <c r="E33" s="123"/>
      <c r="F33" s="115"/>
      <c r="G33" s="116"/>
      <c r="H33" s="117"/>
      <c r="I33" s="117"/>
      <c r="J33" s="124"/>
      <c r="K33" s="117"/>
      <c r="L33" s="118"/>
      <c r="M33" s="170"/>
      <c r="N33" s="181"/>
      <c r="O33" s="182"/>
      <c r="P33" s="23"/>
      <c r="Q33" s="23"/>
      <c r="R33" s="23"/>
    </row>
    <row r="34" spans="1:18" s="10" customFormat="1">
      <c r="A34" s="123"/>
      <c r="B34" s="124"/>
      <c r="C34" s="124"/>
      <c r="D34" s="123"/>
      <c r="E34" s="123"/>
      <c r="F34" s="115"/>
      <c r="G34" s="116"/>
      <c r="H34" s="117"/>
      <c r="I34" s="117"/>
      <c r="J34" s="124"/>
      <c r="K34" s="117"/>
      <c r="L34" s="118"/>
      <c r="M34" s="170"/>
      <c r="N34" s="181"/>
      <c r="O34" s="182"/>
      <c r="P34" s="23"/>
      <c r="Q34" s="23"/>
      <c r="R34" s="23"/>
    </row>
    <row r="35" spans="1:18" s="10" customFormat="1">
      <c r="A35" s="123"/>
      <c r="B35" s="124"/>
      <c r="C35" s="124"/>
      <c r="D35" s="123"/>
      <c r="E35" s="123"/>
      <c r="F35" s="115"/>
      <c r="G35" s="116"/>
      <c r="H35" s="117"/>
      <c r="I35" s="117"/>
      <c r="J35" s="124"/>
      <c r="K35" s="117"/>
      <c r="L35" s="118"/>
      <c r="M35" s="170"/>
      <c r="N35" s="181"/>
      <c r="O35" s="182"/>
      <c r="P35" s="23"/>
      <c r="Q35" s="23"/>
      <c r="R35" s="23"/>
    </row>
    <row r="36" spans="1:18" s="10" customFormat="1">
      <c r="A36" s="123"/>
      <c r="B36" s="124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  <c r="P36" s="23"/>
      <c r="Q36" s="23"/>
      <c r="R36" s="23"/>
    </row>
    <row r="37" spans="1:18" s="10" customFormat="1">
      <c r="A37" s="123"/>
      <c r="B37" s="124"/>
      <c r="C37" s="124"/>
      <c r="D37" s="123"/>
      <c r="E37" s="123"/>
      <c r="F37" s="115"/>
      <c r="G37" s="116"/>
      <c r="H37" s="117"/>
      <c r="I37" s="117"/>
      <c r="J37" s="124"/>
      <c r="K37" s="117"/>
      <c r="L37" s="118"/>
      <c r="M37" s="170"/>
      <c r="N37" s="181"/>
      <c r="O37" s="182"/>
      <c r="P37" s="23"/>
      <c r="Q37" s="23"/>
      <c r="R37" s="23"/>
    </row>
    <row r="38" spans="1:18" s="10" customFormat="1">
      <c r="A38" s="117"/>
      <c r="B38" s="120"/>
      <c r="C38" s="120"/>
      <c r="D38" s="117"/>
      <c r="E38" s="117"/>
      <c r="F38" s="115"/>
      <c r="G38" s="116"/>
      <c r="H38" s="117"/>
      <c r="I38" s="117"/>
      <c r="J38" s="120"/>
      <c r="K38" s="117"/>
      <c r="L38" s="118"/>
      <c r="M38" s="170"/>
      <c r="N38" s="181"/>
      <c r="O38" s="182"/>
      <c r="P38" s="23"/>
      <c r="Q38" s="23"/>
      <c r="R38" s="23"/>
    </row>
    <row r="39" spans="1:18" s="10" customFormat="1">
      <c r="A39" s="123"/>
      <c r="B39" s="124"/>
      <c r="C39" s="120"/>
      <c r="D39" s="123"/>
      <c r="E39" s="123"/>
      <c r="F39" s="115"/>
      <c r="G39" s="116"/>
      <c r="H39" s="117"/>
      <c r="I39" s="117"/>
      <c r="J39" s="124"/>
      <c r="K39" s="117"/>
      <c r="L39" s="118"/>
      <c r="M39" s="170"/>
      <c r="N39" s="181"/>
      <c r="O39" s="182"/>
      <c r="P39" s="23"/>
      <c r="Q39" s="23"/>
      <c r="R39" s="23"/>
    </row>
    <row r="40" spans="1:18" s="10" customFormat="1">
      <c r="A40" s="123"/>
      <c r="B40" s="124"/>
      <c r="C40" s="120"/>
      <c r="D40" s="123"/>
      <c r="E40" s="123"/>
      <c r="F40" s="115"/>
      <c r="G40" s="116"/>
      <c r="H40" s="117"/>
      <c r="I40" s="117"/>
      <c r="J40" s="124"/>
      <c r="K40" s="117"/>
      <c r="L40" s="118"/>
      <c r="M40" s="170"/>
      <c r="N40" s="181"/>
      <c r="O40" s="182"/>
      <c r="P40" s="23"/>
      <c r="Q40" s="23"/>
      <c r="R40" s="23"/>
    </row>
    <row r="41" spans="1:18" s="10" customFormat="1">
      <c r="A41" s="117"/>
      <c r="B41" s="120"/>
      <c r="C41" s="120"/>
      <c r="D41" s="117"/>
      <c r="E41" s="117"/>
      <c r="F41" s="115"/>
      <c r="G41" s="116"/>
      <c r="H41" s="117"/>
      <c r="I41" s="117"/>
      <c r="J41" s="120"/>
      <c r="K41" s="117"/>
      <c r="L41" s="118"/>
      <c r="M41" s="170"/>
      <c r="N41" s="181"/>
      <c r="O41" s="182"/>
      <c r="P41" s="23"/>
      <c r="Q41" s="23"/>
      <c r="R41" s="23"/>
    </row>
    <row r="42" spans="1:18" s="10" customFormat="1">
      <c r="A42" s="117"/>
      <c r="B42" s="120"/>
      <c r="C42" s="120"/>
      <c r="D42" s="117"/>
      <c r="E42" s="117"/>
      <c r="F42" s="115"/>
      <c r="G42" s="116"/>
      <c r="H42" s="117"/>
      <c r="I42" s="117"/>
      <c r="J42" s="120"/>
      <c r="K42" s="117"/>
      <c r="L42" s="118"/>
      <c r="M42" s="170"/>
      <c r="N42" s="181"/>
      <c r="O42" s="182"/>
      <c r="P42" s="23"/>
      <c r="Q42" s="23"/>
      <c r="R42" s="23"/>
    </row>
    <row r="43" spans="1:18">
      <c r="A43" s="117"/>
      <c r="B43" s="120"/>
      <c r="C43" s="120"/>
      <c r="D43" s="117"/>
      <c r="E43" s="117"/>
      <c r="F43" s="115"/>
      <c r="G43" s="116"/>
      <c r="H43" s="117"/>
      <c r="I43" s="117"/>
      <c r="J43" s="120"/>
      <c r="K43" s="117"/>
      <c r="L43" s="118"/>
      <c r="M43" s="170"/>
      <c r="N43" s="181"/>
      <c r="O43" s="182"/>
    </row>
    <row r="44" spans="1:18" s="10" customFormat="1" ht="17" thickBot="1">
      <c r="A44" s="199"/>
      <c r="B44" s="199"/>
      <c r="C44" s="199"/>
      <c r="D44" s="199"/>
      <c r="E44" s="199"/>
      <c r="F44" s="200"/>
      <c r="G44" s="201">
        <f>SUM(G7:G43)</f>
        <v>0</v>
      </c>
      <c r="H44" s="200"/>
      <c r="I44" s="200"/>
      <c r="J44" s="199"/>
      <c r="K44" s="202"/>
      <c r="L44" s="203">
        <f>SUM(L7:L43)</f>
        <v>0</v>
      </c>
      <c r="M44" s="204">
        <f>SUM(M7:M43)</f>
        <v>0</v>
      </c>
      <c r="N44" s="179"/>
      <c r="O44" s="205">
        <f>SUM(O7:O43)</f>
        <v>0</v>
      </c>
    </row>
    <row r="45" spans="1:18" s="10" customFormat="1" ht="17" thickBot="1">
      <c r="A45" s="190"/>
      <c r="B45" s="191"/>
      <c r="C45" s="191"/>
      <c r="D45" s="191"/>
      <c r="E45" s="191"/>
      <c r="F45" s="192"/>
      <c r="G45" s="193"/>
      <c r="H45" s="192"/>
      <c r="I45" s="192"/>
      <c r="J45" s="191" t="s">
        <v>13</v>
      </c>
      <c r="K45" s="194" t="e">
        <f>M44/G44</f>
        <v>#DIV/0!</v>
      </c>
      <c r="L45" s="195" t="e">
        <f>L44/G44</f>
        <v>#DIV/0!</v>
      </c>
      <c r="M45" s="196" t="e">
        <f>L44/M44</f>
        <v>#DIV/0!</v>
      </c>
      <c r="N45" s="179"/>
      <c r="O45" s="197" t="e">
        <f>O44/M44</f>
        <v>#DIV/0!</v>
      </c>
    </row>
  </sheetData>
  <mergeCells count="1">
    <mergeCell ref="A1:O3"/>
  </mergeCells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73F7-27C5-E54B-840C-CF126DED550A}">
  <dimension ref="A1:R72"/>
  <sheetViews>
    <sheetView zoomScale="111" zoomScaleNormal="110" workbookViewId="0">
      <selection activeCell="G22" sqref="G22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9.8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33" t="s">
        <v>100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8" ht="16" customHeight="1">
      <c r="A2" s="435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</row>
    <row r="3" spans="1:18" ht="17" customHeight="1" thickBot="1">
      <c r="A3" s="437"/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10" customFormat="1">
      <c r="A7" s="123"/>
      <c r="B7" s="124"/>
      <c r="C7" s="124"/>
      <c r="D7" s="123"/>
      <c r="E7" s="123"/>
      <c r="F7" s="115"/>
      <c r="G7" s="116"/>
      <c r="H7" s="117"/>
      <c r="I7" s="117"/>
      <c r="J7" s="124"/>
      <c r="K7" s="117"/>
      <c r="L7" s="118"/>
      <c r="M7" s="170"/>
      <c r="N7" s="181"/>
      <c r="O7" s="182"/>
      <c r="P7" s="35"/>
    </row>
    <row r="8" spans="1:18" s="10" customFormat="1">
      <c r="A8" s="123"/>
      <c r="B8" s="124"/>
      <c r="C8" s="124"/>
      <c r="D8" s="123"/>
      <c r="E8" s="123"/>
      <c r="F8" s="115"/>
      <c r="G8" s="116"/>
      <c r="H8" s="117"/>
      <c r="I8" s="117"/>
      <c r="J8" s="124"/>
      <c r="K8" s="117"/>
      <c r="L8" s="118"/>
      <c r="M8" s="170"/>
      <c r="N8" s="181"/>
      <c r="O8" s="182"/>
      <c r="P8" s="35"/>
    </row>
    <row r="9" spans="1:18" s="10" customFormat="1">
      <c r="A9" s="123"/>
      <c r="B9" s="124"/>
      <c r="C9" s="124"/>
      <c r="D9" s="123"/>
      <c r="E9" s="123"/>
      <c r="F9" s="115"/>
      <c r="G9" s="116"/>
      <c r="H9" s="117"/>
      <c r="I9" s="117"/>
      <c r="J9" s="124"/>
      <c r="K9" s="117"/>
      <c r="L9" s="118"/>
      <c r="M9" s="170"/>
      <c r="N9" s="181"/>
      <c r="O9" s="182"/>
      <c r="P9" s="35"/>
    </row>
    <row r="10" spans="1:18" s="10" customFormat="1">
      <c r="A10" s="123"/>
      <c r="B10" s="124"/>
      <c r="C10" s="124"/>
      <c r="D10" s="123"/>
      <c r="E10" s="123"/>
      <c r="F10" s="115"/>
      <c r="G10" s="116"/>
      <c r="H10" s="117"/>
      <c r="I10" s="117"/>
      <c r="J10" s="124"/>
      <c r="K10" s="117"/>
      <c r="L10" s="118"/>
      <c r="M10" s="170"/>
      <c r="N10" s="181"/>
      <c r="O10" s="182"/>
      <c r="P10" s="35"/>
    </row>
    <row r="11" spans="1:18" s="10" customFormat="1">
      <c r="A11" s="117"/>
      <c r="B11" s="124"/>
      <c r="C11" s="120"/>
      <c r="D11" s="117"/>
      <c r="E11" s="117"/>
      <c r="F11" s="115"/>
      <c r="G11" s="116"/>
      <c r="H11" s="206"/>
      <c r="I11" s="206"/>
      <c r="J11" s="120"/>
      <c r="K11" s="117"/>
      <c r="L11" s="207"/>
      <c r="M11" s="213"/>
      <c r="N11" s="181"/>
      <c r="O11" s="182"/>
      <c r="P11" s="23"/>
      <c r="Q11" s="23"/>
      <c r="R11" s="23"/>
    </row>
    <row r="12" spans="1:18" s="10" customFormat="1">
      <c r="A12" s="117"/>
      <c r="B12" s="120"/>
      <c r="C12" s="120"/>
      <c r="D12" s="117"/>
      <c r="E12" s="117"/>
      <c r="F12" s="115"/>
      <c r="G12" s="116"/>
      <c r="H12" s="117"/>
      <c r="I12" s="117"/>
      <c r="J12" s="120"/>
      <c r="K12" s="117"/>
      <c r="L12" s="118"/>
      <c r="M12" s="170"/>
      <c r="N12" s="181"/>
      <c r="O12" s="182"/>
      <c r="P12" s="84"/>
      <c r="Q12" s="84"/>
      <c r="R12" s="84"/>
    </row>
    <row r="13" spans="1:18" s="10" customFormat="1">
      <c r="A13" s="123"/>
      <c r="B13" s="124"/>
      <c r="C13" s="124"/>
      <c r="D13" s="123"/>
      <c r="E13" s="123"/>
      <c r="F13" s="115"/>
      <c r="G13" s="116"/>
      <c r="H13" s="117"/>
      <c r="I13" s="117"/>
      <c r="J13" s="124"/>
      <c r="K13" s="117"/>
      <c r="L13" s="118"/>
      <c r="M13" s="170"/>
      <c r="N13" s="181"/>
      <c r="O13" s="182"/>
      <c r="P13" s="23"/>
      <c r="Q13" s="23"/>
      <c r="R13" s="23"/>
    </row>
    <row r="14" spans="1:18" s="10" customFormat="1">
      <c r="A14" s="123"/>
      <c r="B14" s="124"/>
      <c r="C14" s="124"/>
      <c r="D14" s="123"/>
      <c r="E14" s="123"/>
      <c r="F14" s="115"/>
      <c r="G14" s="116"/>
      <c r="H14" s="117"/>
      <c r="I14" s="117"/>
      <c r="J14" s="124"/>
      <c r="K14" s="117"/>
      <c r="L14" s="118"/>
      <c r="M14" s="170"/>
      <c r="N14" s="181"/>
      <c r="O14" s="182"/>
      <c r="P14" s="23"/>
      <c r="Q14" s="23"/>
      <c r="R14" s="23"/>
    </row>
    <row r="15" spans="1:18" s="10" customFormat="1">
      <c r="A15" s="123"/>
      <c r="B15" s="124"/>
      <c r="C15" s="124"/>
      <c r="D15" s="123"/>
      <c r="E15" s="123"/>
      <c r="F15" s="115"/>
      <c r="G15" s="116"/>
      <c r="H15" s="117"/>
      <c r="I15" s="117"/>
      <c r="J15" s="124"/>
      <c r="K15" s="117"/>
      <c r="L15" s="118"/>
      <c r="M15" s="170"/>
      <c r="N15" s="181"/>
      <c r="O15" s="182"/>
      <c r="P15" s="23"/>
      <c r="Q15" s="23"/>
      <c r="R15" s="23"/>
    </row>
    <row r="16" spans="1:18" s="10" customFormat="1">
      <c r="A16" s="123"/>
      <c r="B16" s="124"/>
      <c r="C16" s="124"/>
      <c r="D16" s="123"/>
      <c r="E16" s="123"/>
      <c r="F16" s="115"/>
      <c r="G16" s="116"/>
      <c r="H16" s="117"/>
      <c r="I16" s="117"/>
      <c r="J16" s="124"/>
      <c r="K16" s="117"/>
      <c r="L16" s="118"/>
      <c r="M16" s="170"/>
      <c r="N16" s="181"/>
      <c r="O16" s="182"/>
      <c r="P16" s="23"/>
      <c r="Q16" s="23"/>
      <c r="R16" s="23"/>
    </row>
    <row r="17" spans="1:18" s="10" customFormat="1">
      <c r="A17" s="123"/>
      <c r="B17" s="124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/>
      <c r="P17" s="23"/>
      <c r="Q17" s="23"/>
      <c r="R17" s="23"/>
    </row>
    <row r="18" spans="1:18" s="10" customFormat="1">
      <c r="A18" s="123"/>
      <c r="B18" s="124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/>
      <c r="P18" s="23"/>
      <c r="Q18" s="23"/>
      <c r="R18" s="23"/>
    </row>
    <row r="19" spans="1:18" s="10" customFormat="1">
      <c r="A19" s="123"/>
      <c r="B19" s="124"/>
      <c r="C19" s="124"/>
      <c r="D19" s="123"/>
      <c r="E19" s="123"/>
      <c r="F19" s="115"/>
      <c r="G19" s="116"/>
      <c r="H19" s="117"/>
      <c r="I19" s="117"/>
      <c r="J19" s="124"/>
      <c r="K19" s="117"/>
      <c r="L19" s="118"/>
      <c r="M19" s="170"/>
      <c r="N19" s="181"/>
      <c r="O19" s="182"/>
      <c r="P19" s="23"/>
      <c r="Q19" s="23"/>
      <c r="R19" s="23"/>
    </row>
    <row r="20" spans="1:18" s="10" customFormat="1">
      <c r="A20" s="117"/>
      <c r="B20" s="117"/>
      <c r="C20" s="120"/>
      <c r="D20" s="117"/>
      <c r="E20" s="117"/>
      <c r="F20" s="115"/>
      <c r="G20" s="116"/>
      <c r="H20" s="117"/>
      <c r="I20" s="117"/>
      <c r="J20" s="120"/>
      <c r="K20" s="117"/>
      <c r="L20" s="118"/>
      <c r="M20" s="170"/>
      <c r="N20" s="181"/>
      <c r="O20" s="182"/>
      <c r="P20" s="23"/>
      <c r="Q20" s="23"/>
      <c r="R20" s="23"/>
    </row>
    <row r="21" spans="1:18" s="10" customFormat="1">
      <c r="A21" s="123"/>
      <c r="B21" s="123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  <c r="P21" s="23"/>
      <c r="Q21" s="23"/>
      <c r="R21" s="23"/>
    </row>
    <row r="22" spans="1:18" s="10" customFormat="1">
      <c r="A22" s="123"/>
      <c r="B22" s="123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/>
      <c r="P22" s="23"/>
      <c r="Q22" s="23"/>
      <c r="R22" s="23"/>
    </row>
    <row r="23" spans="1:18" s="10" customFormat="1">
      <c r="A23" s="123"/>
      <c r="B23" s="123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  <c r="P23" s="23"/>
      <c r="Q23" s="23"/>
      <c r="R23" s="23"/>
    </row>
    <row r="24" spans="1:18" s="10" customFormat="1">
      <c r="A24" s="123"/>
      <c r="B24" s="123"/>
      <c r="C24" s="124"/>
      <c r="D24" s="123"/>
      <c r="E24" s="123"/>
      <c r="F24" s="115"/>
      <c r="G24" s="116"/>
      <c r="H24" s="117"/>
      <c r="I24" s="117"/>
      <c r="J24" s="124"/>
      <c r="K24" s="117"/>
      <c r="L24" s="118"/>
      <c r="M24" s="170"/>
      <c r="N24" s="181"/>
      <c r="O24" s="182"/>
      <c r="P24" s="23"/>
      <c r="Q24" s="23"/>
      <c r="R24" s="23"/>
    </row>
    <row r="25" spans="1:18" s="10" customFormat="1">
      <c r="A25" s="123"/>
      <c r="B25" s="123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  <c r="P25" s="23"/>
      <c r="Q25" s="23"/>
      <c r="R25" s="23"/>
    </row>
    <row r="26" spans="1:18" s="10" customFormat="1">
      <c r="A26" s="123"/>
      <c r="B26" s="123"/>
      <c r="C26" s="124"/>
      <c r="D26" s="123"/>
      <c r="E26" s="123"/>
      <c r="F26" s="115"/>
      <c r="G26" s="116"/>
      <c r="H26" s="117"/>
      <c r="I26" s="117"/>
      <c r="J26" s="124"/>
      <c r="K26" s="117"/>
      <c r="L26" s="118"/>
      <c r="M26" s="170"/>
      <c r="N26" s="181"/>
      <c r="O26" s="182"/>
      <c r="P26" s="23"/>
      <c r="Q26" s="23"/>
      <c r="R26" s="23"/>
    </row>
    <row r="27" spans="1:18" s="10" customFormat="1">
      <c r="A27" s="123"/>
      <c r="B27" s="123"/>
      <c r="C27" s="124"/>
      <c r="D27" s="123"/>
      <c r="E27" s="123"/>
      <c r="F27" s="115"/>
      <c r="G27" s="116"/>
      <c r="H27" s="117"/>
      <c r="I27" s="117"/>
      <c r="J27" s="124"/>
      <c r="K27" s="117"/>
      <c r="L27" s="118"/>
      <c r="M27" s="170"/>
      <c r="N27" s="181"/>
      <c r="O27" s="182"/>
      <c r="P27" s="23"/>
      <c r="Q27" s="23"/>
      <c r="R27" s="23"/>
    </row>
    <row r="28" spans="1:18" s="10" customFormat="1">
      <c r="A28" s="123"/>
      <c r="B28" s="124"/>
      <c r="C28" s="124"/>
      <c r="D28" s="123"/>
      <c r="E28" s="123"/>
      <c r="F28" s="115"/>
      <c r="G28" s="116"/>
      <c r="H28" s="117"/>
      <c r="I28" s="117"/>
      <c r="J28" s="124"/>
      <c r="K28" s="117"/>
      <c r="L28" s="118"/>
      <c r="M28" s="170"/>
      <c r="N28" s="181"/>
      <c r="O28" s="182"/>
      <c r="P28" s="23"/>
      <c r="Q28" s="23"/>
      <c r="R28" s="23"/>
    </row>
    <row r="29" spans="1:18" s="10" customFormat="1">
      <c r="A29" s="123"/>
      <c r="B29" s="124"/>
      <c r="C29" s="124"/>
      <c r="D29" s="123"/>
      <c r="E29" s="123"/>
      <c r="F29" s="115"/>
      <c r="G29" s="116"/>
      <c r="H29" s="117"/>
      <c r="I29" s="117"/>
      <c r="J29" s="124"/>
      <c r="K29" s="117"/>
      <c r="L29" s="118"/>
      <c r="M29" s="170"/>
      <c r="N29" s="181"/>
      <c r="O29" s="182"/>
      <c r="P29" s="23"/>
      <c r="Q29" s="23"/>
      <c r="R29" s="23"/>
    </row>
    <row r="30" spans="1:18" s="10" customFormat="1">
      <c r="A30" s="123"/>
      <c r="B30" s="124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  <c r="P30" s="23"/>
      <c r="Q30" s="23"/>
      <c r="R30" s="23"/>
    </row>
    <row r="31" spans="1:18" s="10" customFormat="1">
      <c r="A31" s="123"/>
      <c r="B31" s="124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  <c r="P31" s="23"/>
      <c r="Q31" s="23"/>
      <c r="R31" s="23"/>
    </row>
    <row r="32" spans="1:18" s="10" customFormat="1">
      <c r="A32" s="123"/>
      <c r="B32" s="124"/>
      <c r="C32" s="124"/>
      <c r="D32" s="117"/>
      <c r="E32" s="123"/>
      <c r="F32" s="115"/>
      <c r="G32" s="116"/>
      <c r="H32" s="117"/>
      <c r="I32" s="117"/>
      <c r="J32" s="124"/>
      <c r="K32" s="123"/>
      <c r="L32" s="118"/>
      <c r="M32" s="170"/>
      <c r="N32" s="181"/>
      <c r="O32" s="182"/>
      <c r="P32" s="23"/>
      <c r="Q32" s="23"/>
      <c r="R32" s="23"/>
    </row>
    <row r="33" spans="1:18" s="10" customFormat="1">
      <c r="A33" s="123"/>
      <c r="B33" s="124"/>
      <c r="C33" s="124"/>
      <c r="D33" s="123"/>
      <c r="E33" s="123"/>
      <c r="F33" s="115"/>
      <c r="G33" s="116"/>
      <c r="H33" s="117"/>
      <c r="I33" s="117"/>
      <c r="J33" s="124"/>
      <c r="K33" s="123"/>
      <c r="L33" s="118"/>
      <c r="M33" s="170"/>
      <c r="N33" s="181"/>
      <c r="O33" s="182"/>
      <c r="P33" s="23"/>
      <c r="Q33" s="23"/>
      <c r="R33" s="23"/>
    </row>
    <row r="34" spans="1:18" s="10" customFormat="1">
      <c r="A34" s="123"/>
      <c r="B34" s="124"/>
      <c r="C34" s="124"/>
      <c r="D34" s="123"/>
      <c r="E34" s="123"/>
      <c r="F34" s="115"/>
      <c r="G34" s="116"/>
      <c r="H34" s="117"/>
      <c r="I34" s="117"/>
      <c r="J34" s="124"/>
      <c r="K34" s="123"/>
      <c r="L34" s="118"/>
      <c r="M34" s="170"/>
      <c r="N34" s="181"/>
      <c r="O34" s="182"/>
      <c r="P34" s="23"/>
      <c r="Q34" s="23"/>
      <c r="R34" s="23"/>
    </row>
    <row r="35" spans="1:18" s="10" customFormat="1">
      <c r="A35" s="123"/>
      <c r="B35" s="120"/>
      <c r="C35" s="124"/>
      <c r="D35" s="123"/>
      <c r="E35" s="117"/>
      <c r="F35" s="115"/>
      <c r="G35" s="116"/>
      <c r="H35" s="117"/>
      <c r="I35" s="117"/>
      <c r="J35" s="124"/>
      <c r="K35" s="117"/>
      <c r="L35" s="118"/>
      <c r="M35" s="170"/>
      <c r="N35" s="181"/>
      <c r="O35" s="182"/>
      <c r="P35" s="23"/>
      <c r="Q35" s="23"/>
      <c r="R35" s="23"/>
    </row>
    <row r="36" spans="1:18" s="10" customFormat="1">
      <c r="A36" s="123"/>
      <c r="B36" s="124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  <c r="P36" s="23"/>
      <c r="Q36" s="23"/>
      <c r="R36" s="23"/>
    </row>
    <row r="37" spans="1:18" s="10" customFormat="1">
      <c r="A37" s="123"/>
      <c r="B37" s="124"/>
      <c r="C37" s="124"/>
      <c r="D37" s="123"/>
      <c r="E37" s="123"/>
      <c r="F37" s="115"/>
      <c r="G37" s="116"/>
      <c r="H37" s="117"/>
      <c r="I37" s="117"/>
      <c r="J37" s="124"/>
      <c r="K37" s="117"/>
      <c r="L37" s="118"/>
      <c r="M37" s="170"/>
      <c r="N37" s="181"/>
      <c r="O37" s="182"/>
      <c r="P37" s="23"/>
      <c r="Q37" s="23"/>
      <c r="R37" s="23"/>
    </row>
    <row r="38" spans="1:18" s="10" customFormat="1">
      <c r="A38" s="123"/>
      <c r="B38" s="124"/>
      <c r="C38" s="124"/>
      <c r="D38" s="123"/>
      <c r="E38" s="123"/>
      <c r="F38" s="115"/>
      <c r="G38" s="116"/>
      <c r="H38" s="117"/>
      <c r="I38" s="117"/>
      <c r="J38" s="124"/>
      <c r="K38" s="117"/>
      <c r="L38" s="118"/>
      <c r="M38" s="170"/>
      <c r="N38" s="181"/>
      <c r="O38" s="182"/>
      <c r="P38" s="23"/>
      <c r="Q38" s="23"/>
      <c r="R38" s="23"/>
    </row>
    <row r="39" spans="1:18" s="10" customFormat="1">
      <c r="A39" s="123"/>
      <c r="B39" s="124"/>
      <c r="C39" s="120"/>
      <c r="D39" s="123"/>
      <c r="E39" s="123"/>
      <c r="F39" s="115"/>
      <c r="G39" s="116"/>
      <c r="H39" s="117"/>
      <c r="I39" s="117"/>
      <c r="J39" s="120"/>
      <c r="K39" s="117"/>
      <c r="L39" s="118"/>
      <c r="M39" s="170"/>
      <c r="N39" s="181"/>
      <c r="O39" s="182"/>
      <c r="P39" s="23"/>
      <c r="Q39" s="23"/>
      <c r="R39" s="23"/>
    </row>
    <row r="40" spans="1:18" s="10" customFormat="1">
      <c r="A40" s="123"/>
      <c r="B40" s="124"/>
      <c r="C40" s="120"/>
      <c r="D40" s="123"/>
      <c r="E40" s="123"/>
      <c r="F40" s="123"/>
      <c r="G40" s="116"/>
      <c r="H40" s="117"/>
      <c r="I40" s="117"/>
      <c r="J40" s="120"/>
      <c r="K40" s="117"/>
      <c r="L40" s="118"/>
      <c r="M40" s="170"/>
      <c r="N40" s="181"/>
      <c r="O40" s="182"/>
      <c r="P40" s="23"/>
      <c r="Q40" s="23"/>
      <c r="R40" s="23"/>
    </row>
    <row r="41" spans="1:18" s="10" customFormat="1">
      <c r="A41" s="123"/>
      <c r="B41" s="117"/>
      <c r="C41" s="124"/>
      <c r="D41" s="117"/>
      <c r="E41" s="117"/>
      <c r="F41" s="115"/>
      <c r="G41" s="116"/>
      <c r="H41" s="117"/>
      <c r="I41" s="117"/>
      <c r="J41" s="124"/>
      <c r="K41" s="117"/>
      <c r="L41" s="118"/>
      <c r="M41" s="170"/>
      <c r="N41" s="181"/>
      <c r="O41" s="182"/>
      <c r="P41" s="23"/>
      <c r="Q41" s="23"/>
      <c r="R41" s="23"/>
    </row>
    <row r="42" spans="1:18" s="10" customFormat="1">
      <c r="A42" s="123"/>
      <c r="B42" s="117"/>
      <c r="C42" s="124"/>
      <c r="D42" s="117"/>
      <c r="E42" s="117"/>
      <c r="F42" s="115"/>
      <c r="G42" s="116"/>
      <c r="H42" s="117"/>
      <c r="I42" s="117"/>
      <c r="J42" s="124"/>
      <c r="K42" s="117"/>
      <c r="L42" s="118"/>
      <c r="M42" s="170"/>
      <c r="N42" s="181"/>
      <c r="O42" s="182"/>
      <c r="P42" s="23"/>
      <c r="Q42" s="23"/>
      <c r="R42" s="23"/>
    </row>
    <row r="43" spans="1:18" s="10" customFormat="1">
      <c r="A43" s="123"/>
      <c r="B43" s="120"/>
      <c r="C43" s="120"/>
      <c r="D43" s="117"/>
      <c r="E43" s="117"/>
      <c r="F43" s="115"/>
      <c r="G43" s="116"/>
      <c r="H43" s="117"/>
      <c r="I43" s="117"/>
      <c r="J43" s="120"/>
      <c r="K43" s="117"/>
      <c r="L43" s="118"/>
      <c r="M43" s="170"/>
      <c r="N43" s="181"/>
      <c r="O43" s="182"/>
      <c r="P43" s="23"/>
      <c r="Q43" s="23"/>
      <c r="R43" s="23"/>
    </row>
    <row r="44" spans="1:18" s="10" customFormat="1">
      <c r="A44" s="123"/>
      <c r="B44" s="120"/>
      <c r="C44" s="124"/>
      <c r="D44" s="117"/>
      <c r="E44" s="117"/>
      <c r="F44" s="115"/>
      <c r="G44" s="116"/>
      <c r="H44" s="117"/>
      <c r="I44" s="117"/>
      <c r="J44" s="120"/>
      <c r="K44" s="117"/>
      <c r="L44" s="118"/>
      <c r="M44" s="170"/>
      <c r="N44" s="181"/>
      <c r="O44" s="182"/>
      <c r="P44" s="23"/>
      <c r="Q44" s="23"/>
      <c r="R44" s="23"/>
    </row>
    <row r="45" spans="1:18" s="10" customFormat="1">
      <c r="A45" s="123"/>
      <c r="B45" s="124"/>
      <c r="C45" s="124"/>
      <c r="D45" s="123"/>
      <c r="E45" s="123"/>
      <c r="F45" s="115"/>
      <c r="G45" s="116"/>
      <c r="H45" s="117"/>
      <c r="I45" s="117"/>
      <c r="J45" s="124"/>
      <c r="K45" s="117"/>
      <c r="L45" s="118"/>
      <c r="M45" s="170"/>
      <c r="N45" s="181"/>
      <c r="O45" s="182"/>
      <c r="P45" s="23"/>
      <c r="Q45" s="23"/>
      <c r="R45" s="23"/>
    </row>
    <row r="46" spans="1:18" s="10" customFormat="1">
      <c r="A46" s="123"/>
      <c r="B46" s="124"/>
      <c r="C46" s="124"/>
      <c r="D46" s="123"/>
      <c r="E46" s="123"/>
      <c r="F46" s="115"/>
      <c r="G46" s="116"/>
      <c r="H46" s="117"/>
      <c r="I46" s="117"/>
      <c r="J46" s="124"/>
      <c r="K46" s="117"/>
      <c r="L46" s="118"/>
      <c r="M46" s="170"/>
      <c r="N46" s="181"/>
      <c r="O46" s="182"/>
      <c r="P46" s="23"/>
      <c r="Q46" s="23"/>
      <c r="R46" s="23"/>
    </row>
    <row r="47" spans="1:18" s="10" customFormat="1">
      <c r="A47" s="123"/>
      <c r="B47" s="124"/>
      <c r="C47" s="124"/>
      <c r="D47" s="123"/>
      <c r="E47" s="123"/>
      <c r="F47" s="115"/>
      <c r="G47" s="116"/>
      <c r="H47" s="117"/>
      <c r="I47" s="117"/>
      <c r="J47" s="124"/>
      <c r="K47" s="117"/>
      <c r="L47" s="118"/>
      <c r="M47" s="170"/>
      <c r="N47" s="181"/>
      <c r="O47" s="182"/>
      <c r="P47" s="23"/>
      <c r="Q47" s="23"/>
      <c r="R47" s="23"/>
    </row>
    <row r="48" spans="1:18" s="10" customFormat="1">
      <c r="A48" s="123"/>
      <c r="B48" s="124"/>
      <c r="C48" s="124"/>
      <c r="D48" s="123"/>
      <c r="E48" s="123"/>
      <c r="F48" s="115"/>
      <c r="G48" s="116"/>
      <c r="H48" s="117"/>
      <c r="I48" s="117"/>
      <c r="J48" s="124"/>
      <c r="K48" s="117"/>
      <c r="L48" s="118"/>
      <c r="M48" s="170"/>
      <c r="N48" s="181"/>
      <c r="O48" s="182"/>
      <c r="P48" s="23"/>
      <c r="Q48" s="23"/>
      <c r="R48" s="23"/>
    </row>
    <row r="49" spans="1:18" s="10" customFormat="1">
      <c r="A49" s="123"/>
      <c r="B49" s="124"/>
      <c r="C49" s="124"/>
      <c r="D49" s="123"/>
      <c r="E49" s="123"/>
      <c r="F49" s="115"/>
      <c r="G49" s="116"/>
      <c r="H49" s="117"/>
      <c r="I49" s="117"/>
      <c r="J49" s="124"/>
      <c r="K49" s="117"/>
      <c r="L49" s="118"/>
      <c r="M49" s="170"/>
      <c r="N49" s="181"/>
      <c r="O49" s="182"/>
      <c r="P49" s="23"/>
      <c r="Q49" s="23"/>
      <c r="R49" s="23"/>
    </row>
    <row r="50" spans="1:18" s="10" customFormat="1">
      <c r="A50" s="117"/>
      <c r="B50" s="120"/>
      <c r="C50" s="120"/>
      <c r="D50" s="117"/>
      <c r="E50" s="117"/>
      <c r="F50" s="115"/>
      <c r="G50" s="116"/>
      <c r="H50" s="117"/>
      <c r="I50" s="117"/>
      <c r="J50" s="120"/>
      <c r="K50" s="117"/>
      <c r="L50" s="118"/>
      <c r="M50" s="170"/>
      <c r="N50" s="181"/>
      <c r="O50" s="182"/>
      <c r="P50" s="23"/>
      <c r="Q50" s="23"/>
      <c r="R50" s="23"/>
    </row>
    <row r="51" spans="1:18" s="10" customFormat="1">
      <c r="A51" s="123"/>
      <c r="B51" s="124"/>
      <c r="C51" s="124"/>
      <c r="D51" s="123"/>
      <c r="E51" s="123"/>
      <c r="F51" s="115"/>
      <c r="G51" s="116"/>
      <c r="H51" s="117"/>
      <c r="I51" s="117"/>
      <c r="J51" s="124"/>
      <c r="K51" s="117"/>
      <c r="L51" s="118"/>
      <c r="M51" s="170"/>
      <c r="N51" s="181"/>
      <c r="O51" s="182"/>
      <c r="P51" s="23"/>
      <c r="Q51" s="23"/>
      <c r="R51" s="23"/>
    </row>
    <row r="52" spans="1:18" s="10" customFormat="1">
      <c r="A52" s="123"/>
      <c r="B52" s="124"/>
      <c r="C52" s="124"/>
      <c r="D52" s="123"/>
      <c r="E52" s="123"/>
      <c r="F52" s="115"/>
      <c r="G52" s="116"/>
      <c r="H52" s="117"/>
      <c r="I52" s="117"/>
      <c r="J52" s="124"/>
      <c r="K52" s="117"/>
      <c r="L52" s="118"/>
      <c r="M52" s="170"/>
      <c r="N52" s="181"/>
      <c r="O52" s="182"/>
      <c r="P52" s="23"/>
      <c r="Q52" s="23"/>
      <c r="R52" s="23"/>
    </row>
    <row r="53" spans="1:18" s="10" customFormat="1">
      <c r="A53" s="123"/>
      <c r="B53" s="120"/>
      <c r="C53" s="124"/>
      <c r="D53" s="123"/>
      <c r="E53" s="117"/>
      <c r="F53" s="115"/>
      <c r="G53" s="116"/>
      <c r="H53" s="117"/>
      <c r="I53" s="117"/>
      <c r="J53" s="124"/>
      <c r="K53" s="117"/>
      <c r="L53" s="118"/>
      <c r="M53" s="170"/>
      <c r="N53" s="181"/>
      <c r="O53" s="182"/>
      <c r="P53" s="23"/>
      <c r="Q53" s="23"/>
      <c r="R53" s="23"/>
    </row>
    <row r="54" spans="1:18" s="10" customFormat="1">
      <c r="A54" s="117"/>
      <c r="B54" s="120"/>
      <c r="C54" s="120"/>
      <c r="D54" s="117"/>
      <c r="E54" s="117"/>
      <c r="F54" s="115"/>
      <c r="G54" s="116"/>
      <c r="H54" s="117"/>
      <c r="I54" s="117"/>
      <c r="J54" s="120"/>
      <c r="K54" s="117"/>
      <c r="L54" s="118"/>
      <c r="M54" s="170"/>
      <c r="N54" s="181"/>
      <c r="O54" s="182"/>
      <c r="P54" s="23"/>
      <c r="Q54" s="23"/>
      <c r="R54" s="23"/>
    </row>
    <row r="55" spans="1:18" s="10" customFormat="1">
      <c r="A55" s="117"/>
      <c r="B55" s="120"/>
      <c r="C55" s="120"/>
      <c r="D55" s="117"/>
      <c r="E55" s="117"/>
      <c r="F55" s="115"/>
      <c r="G55" s="116"/>
      <c r="H55" s="117"/>
      <c r="I55" s="117"/>
      <c r="J55" s="120"/>
      <c r="K55" s="117"/>
      <c r="L55" s="118"/>
      <c r="M55" s="170"/>
      <c r="N55" s="181"/>
      <c r="O55" s="182"/>
      <c r="P55" s="23"/>
      <c r="Q55" s="23"/>
      <c r="R55" s="23"/>
    </row>
    <row r="56" spans="1:18" s="10" customFormat="1">
      <c r="A56" s="117"/>
      <c r="B56" s="120"/>
      <c r="C56" s="120"/>
      <c r="D56" s="117"/>
      <c r="E56" s="117"/>
      <c r="F56" s="115"/>
      <c r="G56" s="116"/>
      <c r="H56" s="117"/>
      <c r="I56" s="117"/>
      <c r="J56" s="120"/>
      <c r="K56" s="117"/>
      <c r="L56" s="118"/>
      <c r="M56" s="170"/>
      <c r="N56" s="181"/>
      <c r="O56" s="182"/>
      <c r="P56" s="23"/>
      <c r="Q56" s="23"/>
      <c r="R56" s="23"/>
    </row>
    <row r="57" spans="1:18" s="10" customFormat="1">
      <c r="A57" s="117"/>
      <c r="B57" s="124"/>
      <c r="C57" s="120"/>
      <c r="D57" s="117"/>
      <c r="E57" s="117"/>
      <c r="F57" s="115"/>
      <c r="G57" s="116"/>
      <c r="H57" s="117"/>
      <c r="I57" s="117"/>
      <c r="J57" s="120"/>
      <c r="K57" s="117"/>
      <c r="L57" s="118"/>
      <c r="M57" s="170"/>
      <c r="N57" s="181"/>
      <c r="O57" s="182"/>
      <c r="P57" s="23"/>
      <c r="Q57" s="23"/>
      <c r="R57" s="23"/>
    </row>
    <row r="58" spans="1:18" s="10" customFormat="1">
      <c r="A58" s="123"/>
      <c r="B58" s="124"/>
      <c r="C58" s="120"/>
      <c r="D58" s="117"/>
      <c r="E58" s="117"/>
      <c r="F58" s="115"/>
      <c r="G58" s="116"/>
      <c r="H58" s="117"/>
      <c r="I58" s="117"/>
      <c r="J58" s="120"/>
      <c r="K58" s="117"/>
      <c r="L58" s="118"/>
      <c r="M58" s="170"/>
      <c r="N58" s="181"/>
      <c r="O58" s="182"/>
      <c r="P58" s="23"/>
      <c r="Q58" s="23"/>
      <c r="R58" s="23"/>
    </row>
    <row r="59" spans="1:18" s="10" customFormat="1">
      <c r="A59" s="123"/>
      <c r="B59" s="120"/>
      <c r="C59" s="120"/>
      <c r="D59" s="117"/>
      <c r="E59" s="117"/>
      <c r="F59" s="115"/>
      <c r="G59" s="116"/>
      <c r="H59" s="117"/>
      <c r="I59" s="117"/>
      <c r="J59" s="120"/>
      <c r="K59" s="117"/>
      <c r="L59" s="118"/>
      <c r="M59" s="170"/>
      <c r="N59" s="181"/>
      <c r="O59" s="182"/>
      <c r="P59" s="23"/>
      <c r="Q59" s="23"/>
      <c r="R59" s="23"/>
    </row>
    <row r="60" spans="1:18" s="10" customFormat="1">
      <c r="A60" s="123"/>
      <c r="B60" s="124"/>
      <c r="C60" s="124"/>
      <c r="D60" s="123"/>
      <c r="E60" s="123"/>
      <c r="F60" s="115"/>
      <c r="G60" s="116"/>
      <c r="H60" s="117"/>
      <c r="I60" s="117"/>
      <c r="J60" s="124"/>
      <c r="K60" s="117"/>
      <c r="L60" s="118"/>
      <c r="M60" s="170"/>
      <c r="N60" s="181"/>
      <c r="O60" s="182"/>
      <c r="P60" s="23"/>
      <c r="Q60" s="23"/>
      <c r="R60" s="23"/>
    </row>
    <row r="61" spans="1:18" s="10" customFormat="1">
      <c r="A61" s="123"/>
      <c r="B61" s="124"/>
      <c r="C61" s="124"/>
      <c r="D61" s="123"/>
      <c r="E61" s="123"/>
      <c r="F61" s="115"/>
      <c r="G61" s="116"/>
      <c r="H61" s="117"/>
      <c r="I61" s="117"/>
      <c r="J61" s="124"/>
      <c r="K61" s="117"/>
      <c r="L61" s="118"/>
      <c r="M61" s="170"/>
      <c r="N61" s="181"/>
      <c r="O61" s="182"/>
      <c r="P61" s="23"/>
      <c r="Q61" s="23"/>
      <c r="R61" s="23"/>
    </row>
    <row r="62" spans="1:18" s="10" customFormat="1">
      <c r="A62" s="117"/>
      <c r="B62" s="120"/>
      <c r="C62" s="120"/>
      <c r="D62" s="117"/>
      <c r="E62" s="117"/>
      <c r="F62" s="115"/>
      <c r="G62" s="116"/>
      <c r="H62" s="117"/>
      <c r="I62" s="117"/>
      <c r="J62" s="120"/>
      <c r="K62" s="117"/>
      <c r="L62" s="118"/>
      <c r="M62" s="170"/>
      <c r="N62" s="181"/>
      <c r="O62" s="182"/>
      <c r="P62" s="23"/>
      <c r="Q62" s="23"/>
      <c r="R62" s="23"/>
    </row>
    <row r="63" spans="1:18" s="16" customFormat="1">
      <c r="A63" s="117"/>
      <c r="B63" s="120"/>
      <c r="C63" s="120"/>
      <c r="D63" s="117"/>
      <c r="E63" s="117"/>
      <c r="F63" s="115"/>
      <c r="G63" s="116"/>
      <c r="H63" s="117"/>
      <c r="I63" s="117"/>
      <c r="J63" s="120"/>
      <c r="K63" s="117"/>
      <c r="L63" s="118"/>
      <c r="M63" s="170"/>
      <c r="N63" s="181"/>
      <c r="O63" s="182"/>
    </row>
    <row r="64" spans="1:18" s="10" customFormat="1">
      <c r="A64" s="123"/>
      <c r="B64" s="124"/>
      <c r="C64" s="124"/>
      <c r="D64" s="123"/>
      <c r="E64" s="123"/>
      <c r="F64" s="115"/>
      <c r="G64" s="116"/>
      <c r="H64" s="117"/>
      <c r="I64" s="117"/>
      <c r="J64" s="124"/>
      <c r="K64" s="117"/>
      <c r="L64" s="118"/>
      <c r="M64" s="170"/>
      <c r="N64" s="181"/>
      <c r="O64" s="182"/>
      <c r="P64" s="23"/>
      <c r="Q64" s="23"/>
      <c r="R64" s="23"/>
    </row>
    <row r="65" spans="1:18" s="10" customFormat="1">
      <c r="A65" s="123"/>
      <c r="B65" s="124"/>
      <c r="C65" s="124"/>
      <c r="D65" s="123"/>
      <c r="E65" s="123"/>
      <c r="F65" s="115"/>
      <c r="G65" s="116"/>
      <c r="H65" s="117"/>
      <c r="I65" s="117"/>
      <c r="J65" s="124"/>
      <c r="K65" s="117"/>
      <c r="L65" s="118"/>
      <c r="M65" s="170"/>
      <c r="N65" s="181"/>
      <c r="O65" s="182"/>
      <c r="P65" s="23"/>
      <c r="Q65" s="23"/>
      <c r="R65" s="23"/>
    </row>
    <row r="66" spans="1:18" s="10" customFormat="1">
      <c r="A66" s="117"/>
      <c r="B66" s="120"/>
      <c r="C66" s="120"/>
      <c r="D66" s="117"/>
      <c r="E66" s="117"/>
      <c r="F66" s="115"/>
      <c r="G66" s="116"/>
      <c r="H66" s="117"/>
      <c r="I66" s="117"/>
      <c r="J66" s="120"/>
      <c r="K66" s="117"/>
      <c r="L66" s="118"/>
      <c r="M66" s="170"/>
      <c r="N66" s="181"/>
      <c r="O66" s="182"/>
      <c r="P66" s="23"/>
      <c r="Q66" s="23"/>
      <c r="R66" s="23"/>
    </row>
    <row r="67" spans="1:18" s="10" customFormat="1">
      <c r="A67" s="117"/>
      <c r="B67" s="120"/>
      <c r="C67" s="120"/>
      <c r="D67" s="117"/>
      <c r="E67" s="117"/>
      <c r="F67" s="115"/>
      <c r="G67" s="116"/>
      <c r="H67" s="117"/>
      <c r="I67" s="117"/>
      <c r="J67" s="120"/>
      <c r="K67" s="117"/>
      <c r="L67" s="118"/>
      <c r="M67" s="170"/>
      <c r="N67" s="181"/>
      <c r="O67" s="182"/>
      <c r="P67" s="23"/>
      <c r="Q67" s="23"/>
      <c r="R67" s="23"/>
    </row>
    <row r="68" spans="1:18" s="10" customFormat="1">
      <c r="A68" s="208"/>
      <c r="B68" s="117"/>
      <c r="C68" s="123"/>
      <c r="D68" s="123"/>
      <c r="E68" s="117"/>
      <c r="F68" s="115"/>
      <c r="G68" s="116"/>
      <c r="H68" s="117"/>
      <c r="I68" s="117"/>
      <c r="J68" s="120"/>
      <c r="K68" s="117"/>
      <c r="L68" s="118"/>
      <c r="M68" s="170"/>
      <c r="N68" s="181"/>
      <c r="O68" s="182"/>
      <c r="P68" s="23"/>
      <c r="Q68" s="23"/>
      <c r="R68" s="23"/>
    </row>
    <row r="69" spans="1:18" s="10" customFormat="1" ht="16" customHeight="1">
      <c r="A69" s="117"/>
      <c r="B69" s="117"/>
      <c r="C69" s="124"/>
      <c r="D69" s="124"/>
      <c r="E69" s="117"/>
      <c r="F69" s="115"/>
      <c r="G69" s="116"/>
      <c r="H69" s="117"/>
      <c r="I69" s="117"/>
      <c r="J69" s="120"/>
      <c r="K69" s="117"/>
      <c r="L69" s="118"/>
      <c r="M69" s="170"/>
      <c r="N69" s="181"/>
      <c r="O69" s="182"/>
      <c r="P69" s="23"/>
      <c r="Q69" s="23"/>
      <c r="R69" s="23"/>
    </row>
    <row r="70" spans="1:18">
      <c r="A70" s="160"/>
      <c r="B70" s="159"/>
      <c r="C70" s="159"/>
      <c r="D70" s="160"/>
      <c r="E70" s="160"/>
      <c r="F70" s="209"/>
      <c r="G70" s="210"/>
      <c r="H70" s="160"/>
      <c r="I70" s="160"/>
      <c r="J70" s="159"/>
      <c r="K70" s="160"/>
      <c r="L70" s="125"/>
      <c r="M70" s="211"/>
      <c r="N70" s="214"/>
      <c r="O70" s="212"/>
    </row>
    <row r="71" spans="1:18" s="10" customFormat="1" ht="17" thickBot="1">
      <c r="A71" s="183"/>
      <c r="B71" s="183"/>
      <c r="C71" s="183"/>
      <c r="D71" s="183"/>
      <c r="E71" s="183"/>
      <c r="F71" s="184"/>
      <c r="G71" s="185">
        <f>SUM(G7:G70)</f>
        <v>0</v>
      </c>
      <c r="H71" s="184"/>
      <c r="I71" s="184"/>
      <c r="J71" s="183"/>
      <c r="K71" s="186"/>
      <c r="L71" s="187">
        <f>SUM(L7:L70)</f>
        <v>0</v>
      </c>
      <c r="M71" s="188">
        <f>SUM(M7:M70)</f>
        <v>0</v>
      </c>
      <c r="N71" s="179"/>
      <c r="O71" s="189">
        <f>SUM(O7:O70)</f>
        <v>0</v>
      </c>
    </row>
    <row r="72" spans="1:18" s="10" customFormat="1" ht="17" thickBot="1">
      <c r="A72" s="190"/>
      <c r="B72" s="191"/>
      <c r="C72" s="191"/>
      <c r="D72" s="191"/>
      <c r="E72" s="191"/>
      <c r="F72" s="192"/>
      <c r="G72" s="193"/>
      <c r="H72" s="192"/>
      <c r="I72" s="192"/>
      <c r="J72" s="191" t="s">
        <v>13</v>
      </c>
      <c r="K72" s="194" t="e">
        <f>M71/G71</f>
        <v>#DIV/0!</v>
      </c>
      <c r="L72" s="195" t="e">
        <f>L71/G71</f>
        <v>#DIV/0!</v>
      </c>
      <c r="M72" s="196" t="e">
        <f>L71/M71</f>
        <v>#DIV/0!</v>
      </c>
      <c r="N72" s="179"/>
      <c r="O72" s="197" t="e">
        <f>O71/M71</f>
        <v>#DIV/0!</v>
      </c>
    </row>
  </sheetData>
  <mergeCells count="1">
    <mergeCell ref="A1:O3"/>
  </mergeCells>
  <phoneticPr fontId="6" type="noConversion"/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1CCD-4F62-2D48-BA78-609DA40B51C1}">
  <dimension ref="A1:R72"/>
  <sheetViews>
    <sheetView topLeftCell="A54" zoomScale="115" workbookViewId="0">
      <selection activeCell="O72" sqref="A1:O72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33" t="s">
        <v>101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8" ht="16" customHeight="1">
      <c r="A2" s="435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</row>
    <row r="3" spans="1:18" ht="17" customHeight="1" thickBot="1">
      <c r="A3" s="437"/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23" customFormat="1">
      <c r="A7" s="123"/>
      <c r="B7" s="124"/>
      <c r="C7" s="124"/>
      <c r="D7" s="123"/>
      <c r="E7" s="123"/>
      <c r="F7" s="115"/>
      <c r="G7" s="116"/>
      <c r="H7" s="117"/>
      <c r="I7" s="117"/>
      <c r="J7" s="124"/>
      <c r="K7" s="117"/>
      <c r="L7" s="118"/>
      <c r="M7" s="170"/>
      <c r="N7" s="181"/>
      <c r="O7" s="182"/>
      <c r="P7" s="101"/>
    </row>
    <row r="8" spans="1:18" s="23" customFormat="1">
      <c r="A8" s="123"/>
      <c r="B8" s="124"/>
      <c r="C8" s="124"/>
      <c r="D8" s="123"/>
      <c r="E8" s="123"/>
      <c r="F8" s="115"/>
      <c r="G8" s="116"/>
      <c r="H8" s="117"/>
      <c r="I8" s="117"/>
      <c r="J8" s="124"/>
      <c r="K8" s="117"/>
      <c r="L8" s="118"/>
      <c r="M8" s="170"/>
      <c r="N8" s="181"/>
      <c r="O8" s="182"/>
      <c r="P8" s="101"/>
    </row>
    <row r="9" spans="1:18" s="23" customFormat="1">
      <c r="A9" s="123"/>
      <c r="B9" s="124"/>
      <c r="C9" s="124"/>
      <c r="D9" s="123"/>
      <c r="E9" s="123"/>
      <c r="F9" s="115"/>
      <c r="G9" s="116"/>
      <c r="H9" s="117"/>
      <c r="I9" s="117"/>
      <c r="J9" s="124"/>
      <c r="K9" s="117"/>
      <c r="L9" s="118"/>
      <c r="M9" s="170"/>
      <c r="N9" s="181"/>
      <c r="O9" s="182"/>
      <c r="P9" s="101"/>
    </row>
    <row r="10" spans="1:18" s="23" customFormat="1">
      <c r="A10" s="123"/>
      <c r="B10" s="124"/>
      <c r="C10" s="124"/>
      <c r="D10" s="123"/>
      <c r="E10" s="123"/>
      <c r="F10" s="115"/>
      <c r="G10" s="116"/>
      <c r="H10" s="117"/>
      <c r="I10" s="117"/>
      <c r="J10" s="124"/>
      <c r="K10" s="117"/>
      <c r="L10" s="118"/>
      <c r="M10" s="170"/>
      <c r="N10" s="181"/>
      <c r="O10" s="182"/>
      <c r="P10" s="101"/>
    </row>
    <row r="11" spans="1:18" s="23" customFormat="1">
      <c r="A11" s="123"/>
      <c r="B11" s="124"/>
      <c r="C11" s="124"/>
      <c r="D11" s="123"/>
      <c r="E11" s="123"/>
      <c r="F11" s="115"/>
      <c r="G11" s="116"/>
      <c r="H11" s="117"/>
      <c r="I11" s="117"/>
      <c r="J11" s="124"/>
      <c r="K11" s="117"/>
      <c r="L11" s="118"/>
      <c r="M11" s="170"/>
      <c r="N11" s="181"/>
      <c r="O11" s="182"/>
    </row>
    <row r="12" spans="1:18" s="23" customFormat="1">
      <c r="A12" s="123"/>
      <c r="B12" s="124"/>
      <c r="C12" s="124"/>
      <c r="D12" s="123"/>
      <c r="E12" s="123"/>
      <c r="F12" s="115"/>
      <c r="G12" s="116"/>
      <c r="H12" s="117"/>
      <c r="I12" s="117"/>
      <c r="J12" s="124"/>
      <c r="K12" s="117"/>
      <c r="L12" s="118"/>
      <c r="M12" s="170"/>
      <c r="N12" s="181"/>
      <c r="O12" s="182"/>
      <c r="P12" s="84"/>
      <c r="Q12" s="84"/>
      <c r="R12" s="84"/>
    </row>
    <row r="13" spans="1:18" s="23" customFormat="1">
      <c r="A13" s="123"/>
      <c r="B13" s="124"/>
      <c r="C13" s="124"/>
      <c r="D13" s="123"/>
      <c r="E13" s="123"/>
      <c r="F13" s="115"/>
      <c r="G13" s="116"/>
      <c r="H13" s="117"/>
      <c r="I13" s="117"/>
      <c r="J13" s="124"/>
      <c r="K13" s="117"/>
      <c r="L13" s="118"/>
      <c r="M13" s="170"/>
      <c r="N13" s="181"/>
      <c r="O13" s="182"/>
    </row>
    <row r="14" spans="1:18" s="23" customFormat="1">
      <c r="A14" s="123"/>
      <c r="B14" s="124"/>
      <c r="C14" s="124"/>
      <c r="D14" s="123"/>
      <c r="E14" s="123"/>
      <c r="F14" s="115"/>
      <c r="G14" s="116"/>
      <c r="H14" s="117"/>
      <c r="I14" s="117"/>
      <c r="J14" s="124"/>
      <c r="K14" s="117"/>
      <c r="L14" s="118"/>
      <c r="M14" s="170"/>
      <c r="N14" s="181"/>
      <c r="O14" s="182"/>
    </row>
    <row r="15" spans="1:18" s="23" customFormat="1">
      <c r="A15" s="123"/>
      <c r="B15" s="124"/>
      <c r="C15" s="124"/>
      <c r="D15" s="123"/>
      <c r="E15" s="123"/>
      <c r="F15" s="115"/>
      <c r="G15" s="116"/>
      <c r="H15" s="117"/>
      <c r="I15" s="117"/>
      <c r="J15" s="124"/>
      <c r="K15" s="117"/>
      <c r="L15" s="118"/>
      <c r="M15" s="170"/>
      <c r="N15" s="181"/>
      <c r="O15" s="182"/>
    </row>
    <row r="16" spans="1:18" s="23" customFormat="1">
      <c r="A16" s="123"/>
      <c r="B16" s="124"/>
      <c r="C16" s="124"/>
      <c r="D16" s="123"/>
      <c r="E16" s="123"/>
      <c r="F16" s="115"/>
      <c r="G16" s="116"/>
      <c r="H16" s="117"/>
      <c r="I16" s="117"/>
      <c r="J16" s="124"/>
      <c r="K16" s="117"/>
      <c r="L16" s="118"/>
      <c r="M16" s="170"/>
      <c r="N16" s="181"/>
      <c r="O16" s="182"/>
    </row>
    <row r="17" spans="1:15" s="23" customFormat="1">
      <c r="A17" s="123"/>
      <c r="B17" s="124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/>
    </row>
    <row r="18" spans="1:15" s="23" customFormat="1">
      <c r="A18" s="123"/>
      <c r="B18" s="124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/>
    </row>
    <row r="19" spans="1:15" s="23" customFormat="1">
      <c r="A19" s="123"/>
      <c r="B19" s="120"/>
      <c r="C19" s="124"/>
      <c r="D19" s="123"/>
      <c r="E19" s="123"/>
      <c r="F19" s="115"/>
      <c r="G19" s="116"/>
      <c r="H19" s="117"/>
      <c r="I19" s="117"/>
      <c r="J19" s="124"/>
      <c r="K19" s="117"/>
      <c r="L19" s="118"/>
      <c r="M19" s="170"/>
      <c r="N19" s="181"/>
      <c r="O19" s="182"/>
    </row>
    <row r="20" spans="1:15" s="23" customFormat="1">
      <c r="A20" s="123"/>
      <c r="B20" s="120"/>
      <c r="C20" s="124"/>
      <c r="D20" s="123"/>
      <c r="E20" s="123"/>
      <c r="F20" s="115"/>
      <c r="G20" s="116"/>
      <c r="H20" s="117"/>
      <c r="I20" s="117"/>
      <c r="J20" s="124"/>
      <c r="K20" s="117"/>
      <c r="L20" s="118"/>
      <c r="M20" s="170"/>
      <c r="N20" s="181"/>
      <c r="O20" s="182"/>
    </row>
    <row r="21" spans="1:15" s="23" customFormat="1">
      <c r="A21" s="123"/>
      <c r="B21" s="123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</row>
    <row r="22" spans="1:15" s="23" customFormat="1">
      <c r="A22" s="123"/>
      <c r="B22" s="123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/>
    </row>
    <row r="23" spans="1:15" s="23" customFormat="1">
      <c r="A23" s="123"/>
      <c r="B23" s="123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</row>
    <row r="24" spans="1:15" s="23" customFormat="1">
      <c r="A24" s="123"/>
      <c r="B24" s="123"/>
      <c r="C24" s="124"/>
      <c r="D24" s="123"/>
      <c r="E24" s="123"/>
      <c r="F24" s="115"/>
      <c r="G24" s="116"/>
      <c r="H24" s="117"/>
      <c r="I24" s="117"/>
      <c r="J24" s="124"/>
      <c r="K24" s="117"/>
      <c r="L24" s="118"/>
      <c r="M24" s="170"/>
      <c r="N24" s="181"/>
      <c r="O24" s="182"/>
    </row>
    <row r="25" spans="1:15" s="23" customFormat="1">
      <c r="A25" s="123"/>
      <c r="B25" s="123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</row>
    <row r="26" spans="1:15" s="23" customFormat="1">
      <c r="A26" s="123"/>
      <c r="B26" s="123"/>
      <c r="C26" s="124"/>
      <c r="D26" s="123"/>
      <c r="E26" s="123"/>
      <c r="F26" s="115"/>
      <c r="G26" s="116"/>
      <c r="H26" s="117"/>
      <c r="I26" s="117"/>
      <c r="J26" s="124"/>
      <c r="K26" s="117"/>
      <c r="L26" s="118"/>
      <c r="M26" s="170"/>
      <c r="N26" s="181"/>
      <c r="O26" s="182"/>
    </row>
    <row r="27" spans="1:15" s="23" customFormat="1">
      <c r="A27" s="123"/>
      <c r="B27" s="123"/>
      <c r="C27" s="124"/>
      <c r="D27" s="123"/>
      <c r="E27" s="123"/>
      <c r="F27" s="115"/>
      <c r="G27" s="116"/>
      <c r="H27" s="117"/>
      <c r="I27" s="117"/>
      <c r="J27" s="124"/>
      <c r="K27" s="117"/>
      <c r="L27" s="118"/>
      <c r="M27" s="170"/>
      <c r="N27" s="181"/>
      <c r="O27" s="182"/>
    </row>
    <row r="28" spans="1:15" s="23" customFormat="1">
      <c r="A28" s="117"/>
      <c r="B28" s="117"/>
      <c r="C28" s="120"/>
      <c r="D28" s="117"/>
      <c r="E28" s="117"/>
      <c r="F28" s="115"/>
      <c r="G28" s="116"/>
      <c r="H28" s="117"/>
      <c r="I28" s="117"/>
      <c r="J28" s="120"/>
      <c r="K28" s="117"/>
      <c r="L28" s="118"/>
      <c r="M28" s="170"/>
      <c r="N28" s="181"/>
      <c r="O28" s="182"/>
    </row>
    <row r="29" spans="1:15" s="23" customFormat="1">
      <c r="A29" s="123"/>
      <c r="B29" s="117"/>
      <c r="C29" s="124"/>
      <c r="D29" s="117"/>
      <c r="E29" s="117"/>
      <c r="F29" s="115"/>
      <c r="G29" s="116"/>
      <c r="H29" s="117"/>
      <c r="I29" s="117"/>
      <c r="J29" s="124"/>
      <c r="K29" s="117"/>
      <c r="L29" s="118"/>
      <c r="M29" s="170"/>
      <c r="N29" s="181"/>
      <c r="O29" s="182"/>
    </row>
    <row r="30" spans="1:15" s="23" customFormat="1">
      <c r="A30" s="123"/>
      <c r="B30" s="117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</row>
    <row r="31" spans="1:15" s="23" customFormat="1">
      <c r="A31" s="123"/>
      <c r="B31" s="123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</row>
    <row r="32" spans="1:15" s="23" customFormat="1">
      <c r="A32" s="123"/>
      <c r="B32" s="123"/>
      <c r="C32" s="124"/>
      <c r="D32" s="123"/>
      <c r="E32" s="123"/>
      <c r="F32" s="115"/>
      <c r="G32" s="116"/>
      <c r="H32" s="117"/>
      <c r="I32" s="117"/>
      <c r="J32" s="124"/>
      <c r="K32" s="117"/>
      <c r="L32" s="118"/>
      <c r="M32" s="170"/>
      <c r="N32" s="181"/>
      <c r="O32" s="182"/>
    </row>
    <row r="33" spans="1:15" s="23" customFormat="1">
      <c r="A33" s="123"/>
      <c r="B33" s="123"/>
      <c r="C33" s="124"/>
      <c r="D33" s="123"/>
      <c r="E33" s="123"/>
      <c r="F33" s="115"/>
      <c r="G33" s="116"/>
      <c r="H33" s="117"/>
      <c r="I33" s="117"/>
      <c r="J33" s="124"/>
      <c r="K33" s="117"/>
      <c r="L33" s="118"/>
      <c r="M33" s="170"/>
      <c r="N33" s="181"/>
      <c r="O33" s="182"/>
    </row>
    <row r="34" spans="1:15" s="23" customFormat="1">
      <c r="A34" s="123"/>
      <c r="B34" s="123"/>
      <c r="C34" s="124"/>
      <c r="D34" s="123"/>
      <c r="E34" s="123"/>
      <c r="F34" s="115"/>
      <c r="G34" s="116"/>
      <c r="H34" s="117"/>
      <c r="I34" s="117"/>
      <c r="J34" s="124"/>
      <c r="K34" s="117"/>
      <c r="L34" s="118"/>
      <c r="M34" s="170"/>
      <c r="N34" s="181"/>
      <c r="O34" s="182"/>
    </row>
    <row r="35" spans="1:15" s="23" customFormat="1">
      <c r="A35" s="123"/>
      <c r="B35" s="123"/>
      <c r="C35" s="124"/>
      <c r="D35" s="123"/>
      <c r="E35" s="123"/>
      <c r="F35" s="115"/>
      <c r="G35" s="116"/>
      <c r="H35" s="117"/>
      <c r="I35" s="117"/>
      <c r="J35" s="124"/>
      <c r="K35" s="117"/>
      <c r="L35" s="118"/>
      <c r="M35" s="170"/>
      <c r="N35" s="181"/>
      <c r="O35" s="182"/>
    </row>
    <row r="36" spans="1:15" s="23" customFormat="1">
      <c r="A36" s="123"/>
      <c r="B36" s="123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</row>
    <row r="37" spans="1:15" s="23" customFormat="1">
      <c r="A37" s="123"/>
      <c r="B37" s="123"/>
      <c r="C37" s="124"/>
      <c r="D37" s="123"/>
      <c r="E37" s="123"/>
      <c r="F37" s="115"/>
      <c r="G37" s="116"/>
      <c r="H37" s="117"/>
      <c r="I37" s="117"/>
      <c r="J37" s="124"/>
      <c r="K37" s="117"/>
      <c r="L37" s="118"/>
      <c r="M37" s="170"/>
      <c r="N37" s="181"/>
      <c r="O37" s="182"/>
    </row>
    <row r="38" spans="1:15" s="23" customFormat="1">
      <c r="A38" s="123"/>
      <c r="B38" s="123"/>
      <c r="C38" s="124"/>
      <c r="D38" s="123"/>
      <c r="E38" s="123"/>
      <c r="F38" s="115"/>
      <c r="G38" s="116"/>
      <c r="H38" s="117"/>
      <c r="I38" s="117"/>
      <c r="J38" s="124"/>
      <c r="K38" s="117"/>
      <c r="L38" s="118"/>
      <c r="M38" s="170"/>
      <c r="N38" s="181"/>
      <c r="O38" s="182"/>
    </row>
    <row r="39" spans="1:15" s="23" customFormat="1">
      <c r="A39" s="123"/>
      <c r="B39" s="123"/>
      <c r="C39" s="198"/>
      <c r="D39" s="123"/>
      <c r="E39" s="123"/>
      <c r="F39" s="115"/>
      <c r="G39" s="116"/>
      <c r="H39" s="117"/>
      <c r="I39" s="117"/>
      <c r="J39" s="124"/>
      <c r="K39" s="117"/>
      <c r="L39" s="118"/>
      <c r="M39" s="170"/>
      <c r="N39" s="181"/>
      <c r="O39" s="182"/>
    </row>
    <row r="40" spans="1:15" s="23" customFormat="1">
      <c r="A40" s="123"/>
      <c r="B40" s="123"/>
      <c r="C40" s="198"/>
      <c r="D40" s="123"/>
      <c r="E40" s="123"/>
      <c r="F40" s="115"/>
      <c r="G40" s="116"/>
      <c r="H40" s="117"/>
      <c r="I40" s="117"/>
      <c r="J40" s="124"/>
      <c r="K40" s="117"/>
      <c r="L40" s="118"/>
      <c r="M40" s="170"/>
      <c r="N40" s="181"/>
      <c r="O40" s="182"/>
    </row>
    <row r="41" spans="1:15" s="23" customFormat="1">
      <c r="A41" s="123"/>
      <c r="B41" s="117"/>
      <c r="C41" s="198"/>
      <c r="D41" s="123"/>
      <c r="E41" s="117"/>
      <c r="F41" s="115"/>
      <c r="G41" s="116"/>
      <c r="H41" s="117"/>
      <c r="I41" s="117"/>
      <c r="J41" s="124"/>
      <c r="K41" s="117"/>
      <c r="L41" s="118"/>
      <c r="M41" s="170"/>
      <c r="N41" s="181"/>
      <c r="O41" s="182"/>
    </row>
    <row r="42" spans="1:15" s="23" customFormat="1">
      <c r="A42" s="123"/>
      <c r="B42" s="123"/>
      <c r="C42" s="124"/>
      <c r="D42" s="123"/>
      <c r="E42" s="123"/>
      <c r="F42" s="115"/>
      <c r="G42" s="116"/>
      <c r="H42" s="117"/>
      <c r="I42" s="117"/>
      <c r="J42" s="124"/>
      <c r="K42" s="117"/>
      <c r="L42" s="118"/>
      <c r="M42" s="170"/>
      <c r="N42" s="181"/>
      <c r="O42" s="182"/>
    </row>
    <row r="43" spans="1:15" s="23" customFormat="1">
      <c r="A43" s="123"/>
      <c r="B43" s="123"/>
      <c r="C43" s="124"/>
      <c r="D43" s="123"/>
      <c r="E43" s="123"/>
      <c r="F43" s="115"/>
      <c r="G43" s="116"/>
      <c r="H43" s="117"/>
      <c r="I43" s="117"/>
      <c r="J43" s="124"/>
      <c r="K43" s="117"/>
      <c r="L43" s="118"/>
      <c r="M43" s="170"/>
      <c r="N43" s="181"/>
      <c r="O43" s="182"/>
    </row>
    <row r="44" spans="1:15" s="23" customFormat="1">
      <c r="A44" s="123"/>
      <c r="B44" s="123"/>
      <c r="C44" s="124"/>
      <c r="D44" s="123"/>
      <c r="E44" s="123"/>
      <c r="F44" s="115"/>
      <c r="G44" s="116"/>
      <c r="H44" s="117"/>
      <c r="I44" s="117"/>
      <c r="J44" s="124"/>
      <c r="K44" s="117"/>
      <c r="L44" s="118"/>
      <c r="M44" s="170"/>
      <c r="N44" s="181"/>
      <c r="O44" s="182"/>
    </row>
    <row r="45" spans="1:15" s="23" customFormat="1">
      <c r="A45" s="123"/>
      <c r="B45" s="123"/>
      <c r="C45" s="124"/>
      <c r="D45" s="123"/>
      <c r="E45" s="123"/>
      <c r="F45" s="115"/>
      <c r="G45" s="116"/>
      <c r="H45" s="117"/>
      <c r="I45" s="117"/>
      <c r="J45" s="124"/>
      <c r="K45" s="117"/>
      <c r="L45" s="118"/>
      <c r="M45" s="170"/>
      <c r="N45" s="181"/>
      <c r="O45" s="182"/>
    </row>
    <row r="46" spans="1:15" s="23" customFormat="1">
      <c r="A46" s="123"/>
      <c r="B46" s="123"/>
      <c r="C46" s="124"/>
      <c r="D46" s="123"/>
      <c r="E46" s="123"/>
      <c r="F46" s="115"/>
      <c r="G46" s="116"/>
      <c r="H46" s="117"/>
      <c r="I46" s="117"/>
      <c r="J46" s="124"/>
      <c r="K46" s="117"/>
      <c r="L46" s="118"/>
      <c r="M46" s="170"/>
      <c r="N46" s="181"/>
      <c r="O46" s="182"/>
    </row>
    <row r="47" spans="1:15" s="23" customFormat="1">
      <c r="A47" s="123"/>
      <c r="B47" s="124"/>
      <c r="C47" s="124"/>
      <c r="D47" s="123"/>
      <c r="E47" s="123"/>
      <c r="F47" s="115"/>
      <c r="G47" s="116"/>
      <c r="H47" s="117"/>
      <c r="I47" s="117"/>
      <c r="J47" s="124"/>
      <c r="K47" s="117"/>
      <c r="L47" s="118"/>
      <c r="M47" s="170"/>
      <c r="N47" s="181"/>
      <c r="O47" s="182"/>
    </row>
    <row r="48" spans="1:15" s="23" customFormat="1">
      <c r="A48" s="123"/>
      <c r="B48" s="124"/>
      <c r="C48" s="124"/>
      <c r="D48" s="123"/>
      <c r="E48" s="123"/>
      <c r="F48" s="115"/>
      <c r="G48" s="116"/>
      <c r="H48" s="117"/>
      <c r="I48" s="117"/>
      <c r="J48" s="124"/>
      <c r="K48" s="117"/>
      <c r="L48" s="118"/>
      <c r="M48" s="170"/>
      <c r="N48" s="181"/>
      <c r="O48" s="182"/>
    </row>
    <row r="49" spans="1:15" s="23" customFormat="1">
      <c r="A49" s="123"/>
      <c r="B49" s="124"/>
      <c r="C49" s="124"/>
      <c r="D49" s="123"/>
      <c r="E49" s="123"/>
      <c r="F49" s="115"/>
      <c r="G49" s="116"/>
      <c r="H49" s="117"/>
      <c r="I49" s="117"/>
      <c r="J49" s="124"/>
      <c r="K49" s="117"/>
      <c r="L49" s="118"/>
      <c r="M49" s="170"/>
      <c r="N49" s="181"/>
      <c r="O49" s="182"/>
    </row>
    <row r="50" spans="1:15" s="23" customFormat="1">
      <c r="A50" s="123"/>
      <c r="B50" s="124"/>
      <c r="C50" s="124"/>
      <c r="D50" s="123"/>
      <c r="E50" s="123"/>
      <c r="F50" s="115"/>
      <c r="G50" s="116"/>
      <c r="H50" s="117"/>
      <c r="I50" s="117"/>
      <c r="J50" s="124"/>
      <c r="K50" s="117"/>
      <c r="L50" s="118"/>
      <c r="M50" s="170"/>
      <c r="N50" s="181"/>
      <c r="O50" s="182"/>
    </row>
    <row r="51" spans="1:15" s="93" customFormat="1">
      <c r="A51" s="123"/>
      <c r="B51" s="124"/>
      <c r="C51" s="124"/>
      <c r="D51" s="117"/>
      <c r="E51" s="117"/>
      <c r="F51" s="115"/>
      <c r="G51" s="116"/>
      <c r="H51" s="117"/>
      <c r="I51" s="117"/>
      <c r="J51" s="124"/>
      <c r="K51" s="117"/>
      <c r="L51" s="118"/>
      <c r="M51" s="170"/>
      <c r="N51" s="181"/>
      <c r="O51" s="182"/>
    </row>
    <row r="52" spans="1:15" s="93" customFormat="1">
      <c r="A52" s="123"/>
      <c r="B52" s="124"/>
      <c r="C52" s="124"/>
      <c r="D52" s="123"/>
      <c r="E52" s="123"/>
      <c r="F52" s="115"/>
      <c r="G52" s="116"/>
      <c r="H52" s="117"/>
      <c r="I52" s="117"/>
      <c r="J52" s="124"/>
      <c r="K52" s="117"/>
      <c r="L52" s="118"/>
      <c r="M52" s="170"/>
      <c r="N52" s="181"/>
      <c r="O52" s="182"/>
    </row>
    <row r="53" spans="1:15" s="23" customFormat="1">
      <c r="A53" s="123"/>
      <c r="B53" s="124"/>
      <c r="C53" s="124"/>
      <c r="D53" s="123"/>
      <c r="E53" s="123"/>
      <c r="F53" s="115"/>
      <c r="G53" s="116"/>
      <c r="H53" s="117"/>
      <c r="I53" s="117"/>
      <c r="J53" s="124"/>
      <c r="K53" s="117"/>
      <c r="L53" s="118"/>
      <c r="M53" s="170"/>
      <c r="N53" s="181"/>
      <c r="O53" s="182"/>
    </row>
    <row r="54" spans="1:15" s="23" customFormat="1">
      <c r="A54" s="123"/>
      <c r="B54" s="124"/>
      <c r="C54" s="124"/>
      <c r="D54" s="123"/>
      <c r="E54" s="123"/>
      <c r="F54" s="115"/>
      <c r="G54" s="116"/>
      <c r="H54" s="117"/>
      <c r="I54" s="117"/>
      <c r="J54" s="124"/>
      <c r="K54" s="117"/>
      <c r="L54" s="118"/>
      <c r="M54" s="170"/>
      <c r="N54" s="181"/>
      <c r="O54" s="182"/>
    </row>
    <row r="55" spans="1:15" s="10" customFormat="1">
      <c r="A55" s="123"/>
      <c r="B55" s="117"/>
      <c r="C55" s="124"/>
      <c r="D55" s="123"/>
      <c r="E55" s="117"/>
      <c r="F55" s="115"/>
      <c r="G55" s="116"/>
      <c r="H55" s="117"/>
      <c r="I55" s="117"/>
      <c r="J55" s="124"/>
      <c r="K55" s="117"/>
      <c r="L55" s="118"/>
      <c r="M55" s="170"/>
      <c r="N55" s="181"/>
      <c r="O55" s="182"/>
    </row>
    <row r="56" spans="1:15" s="10" customFormat="1">
      <c r="A56" s="123"/>
      <c r="B56" s="117"/>
      <c r="C56" s="124"/>
      <c r="D56" s="123"/>
      <c r="E56" s="117"/>
      <c r="F56" s="115"/>
      <c r="G56" s="116"/>
      <c r="H56" s="117"/>
      <c r="I56" s="117"/>
      <c r="J56" s="124"/>
      <c r="K56" s="117"/>
      <c r="L56" s="118"/>
      <c r="M56" s="170"/>
      <c r="N56" s="181"/>
      <c r="O56" s="182"/>
    </row>
    <row r="57" spans="1:15" s="10" customFormat="1">
      <c r="A57" s="123"/>
      <c r="B57" s="124"/>
      <c r="C57" s="124"/>
      <c r="D57" s="117"/>
      <c r="E57" s="123"/>
      <c r="F57" s="115"/>
      <c r="G57" s="116"/>
      <c r="H57" s="117"/>
      <c r="I57" s="117"/>
      <c r="J57" s="124"/>
      <c r="K57" s="123"/>
      <c r="L57" s="118"/>
      <c r="M57" s="170"/>
      <c r="N57" s="181"/>
      <c r="O57" s="182"/>
    </row>
    <row r="58" spans="1:15" s="10" customFormat="1">
      <c r="A58" s="123"/>
      <c r="B58" s="124"/>
      <c r="C58" s="124"/>
      <c r="D58" s="123"/>
      <c r="E58" s="123"/>
      <c r="F58" s="115"/>
      <c r="G58" s="116"/>
      <c r="H58" s="117"/>
      <c r="I58" s="117"/>
      <c r="J58" s="124"/>
      <c r="K58" s="123"/>
      <c r="L58" s="118"/>
      <c r="M58" s="170"/>
      <c r="N58" s="181"/>
      <c r="O58" s="182"/>
    </row>
    <row r="59" spans="1:15" s="10" customFormat="1">
      <c r="A59" s="123"/>
      <c r="B59" s="124"/>
      <c r="C59" s="124"/>
      <c r="D59" s="123"/>
      <c r="E59" s="123"/>
      <c r="F59" s="115"/>
      <c r="G59" s="116"/>
      <c r="H59" s="117"/>
      <c r="I59" s="117"/>
      <c r="J59" s="124"/>
      <c r="K59" s="123"/>
      <c r="L59" s="118"/>
      <c r="M59" s="170"/>
      <c r="N59" s="181"/>
      <c r="O59" s="182"/>
    </row>
    <row r="60" spans="1:15" s="10" customFormat="1">
      <c r="A60" s="123"/>
      <c r="B60" s="120"/>
      <c r="C60" s="124"/>
      <c r="D60" s="123"/>
      <c r="E60" s="117"/>
      <c r="F60" s="115"/>
      <c r="G60" s="116"/>
      <c r="H60" s="117"/>
      <c r="I60" s="117"/>
      <c r="J60" s="124"/>
      <c r="K60" s="117"/>
      <c r="L60" s="118"/>
      <c r="M60" s="170"/>
      <c r="N60" s="181"/>
      <c r="O60" s="182"/>
    </row>
    <row r="61" spans="1:15" s="10" customFormat="1">
      <c r="A61" s="123"/>
      <c r="B61" s="123"/>
      <c r="C61" s="124"/>
      <c r="D61" s="123"/>
      <c r="E61" s="123"/>
      <c r="F61" s="115"/>
      <c r="G61" s="116"/>
      <c r="H61" s="117"/>
      <c r="I61" s="117"/>
      <c r="J61" s="123"/>
      <c r="K61" s="117"/>
      <c r="L61" s="118"/>
      <c r="M61" s="170"/>
      <c r="N61" s="181"/>
      <c r="O61" s="182"/>
    </row>
    <row r="62" spans="1:15" s="10" customFormat="1">
      <c r="A62" s="123"/>
      <c r="B62" s="123"/>
      <c r="C62" s="124"/>
      <c r="D62" s="123"/>
      <c r="E62" s="123"/>
      <c r="F62" s="115"/>
      <c r="G62" s="116"/>
      <c r="H62" s="117"/>
      <c r="I62" s="117"/>
      <c r="J62" s="123"/>
      <c r="K62" s="117"/>
      <c r="L62" s="118"/>
      <c r="M62" s="170"/>
      <c r="N62" s="181"/>
      <c r="O62" s="182"/>
    </row>
    <row r="63" spans="1:15" s="10" customFormat="1">
      <c r="A63" s="123"/>
      <c r="B63" s="123"/>
      <c r="C63" s="124"/>
      <c r="D63" s="123"/>
      <c r="E63" s="123"/>
      <c r="F63" s="115"/>
      <c r="G63" s="116"/>
      <c r="H63" s="117"/>
      <c r="I63" s="117"/>
      <c r="J63" s="123"/>
      <c r="K63" s="117"/>
      <c r="L63" s="118"/>
      <c r="M63" s="170"/>
      <c r="N63" s="181"/>
      <c r="O63" s="182"/>
    </row>
    <row r="64" spans="1:15" s="10" customFormat="1">
      <c r="A64" s="123"/>
      <c r="B64" s="123"/>
      <c r="C64" s="124"/>
      <c r="D64" s="123"/>
      <c r="E64" s="123"/>
      <c r="F64" s="115"/>
      <c r="G64" s="116"/>
      <c r="H64" s="117"/>
      <c r="I64" s="117"/>
      <c r="J64" s="123"/>
      <c r="K64" s="117"/>
      <c r="L64" s="118"/>
      <c r="M64" s="170"/>
      <c r="N64" s="181"/>
      <c r="O64" s="182"/>
    </row>
    <row r="65" spans="1:18" s="10" customFormat="1">
      <c r="A65" s="123"/>
      <c r="B65" s="123"/>
      <c r="C65" s="124"/>
      <c r="D65" s="123"/>
      <c r="E65" s="123"/>
      <c r="F65" s="115"/>
      <c r="G65" s="116"/>
      <c r="H65" s="117"/>
      <c r="I65" s="117"/>
      <c r="J65" s="123"/>
      <c r="K65" s="117"/>
      <c r="L65" s="118"/>
      <c r="M65" s="170"/>
      <c r="N65" s="181"/>
      <c r="O65" s="182"/>
    </row>
    <row r="66" spans="1:18" s="23" customFormat="1">
      <c r="A66" s="117"/>
      <c r="B66" s="120"/>
      <c r="C66" s="120"/>
      <c r="D66" s="117"/>
      <c r="E66" s="117"/>
      <c r="F66" s="115"/>
      <c r="G66" s="116"/>
      <c r="H66" s="117"/>
      <c r="I66" s="117"/>
      <c r="J66" s="120"/>
      <c r="K66" s="117"/>
      <c r="L66" s="118"/>
      <c r="M66" s="170"/>
      <c r="N66" s="181"/>
      <c r="O66" s="182"/>
    </row>
    <row r="67" spans="1:18" s="10" customFormat="1">
      <c r="A67" s="117"/>
      <c r="B67" s="120"/>
      <c r="C67" s="120"/>
      <c r="D67" s="117"/>
      <c r="E67" s="117"/>
      <c r="F67" s="115"/>
      <c r="G67" s="116"/>
      <c r="H67" s="117"/>
      <c r="I67" s="117"/>
      <c r="J67" s="120"/>
      <c r="K67" s="117"/>
      <c r="L67" s="118"/>
      <c r="M67" s="170"/>
      <c r="N67" s="181"/>
      <c r="O67" s="182"/>
      <c r="P67" s="23"/>
      <c r="Q67" s="23"/>
      <c r="R67" s="23"/>
    </row>
    <row r="68" spans="1:18" s="10" customFormat="1">
      <c r="A68" s="123"/>
      <c r="B68" s="117"/>
      <c r="C68" s="123"/>
      <c r="D68" s="123"/>
      <c r="E68" s="117"/>
      <c r="F68" s="115"/>
      <c r="G68" s="116"/>
      <c r="H68" s="117"/>
      <c r="I68" s="117"/>
      <c r="J68" s="120"/>
      <c r="K68" s="117"/>
      <c r="L68" s="118"/>
      <c r="M68" s="170"/>
      <c r="N68" s="181"/>
      <c r="O68" s="182"/>
      <c r="P68" s="23"/>
      <c r="Q68" s="23"/>
      <c r="R68" s="23"/>
    </row>
    <row r="69" spans="1:18" s="10" customFormat="1" ht="16" customHeight="1">
      <c r="A69" s="117"/>
      <c r="B69" s="117"/>
      <c r="C69" s="124"/>
      <c r="D69" s="124"/>
      <c r="E69" s="117"/>
      <c r="F69" s="115"/>
      <c r="G69" s="116"/>
      <c r="H69" s="117"/>
      <c r="I69" s="117"/>
      <c r="J69" s="120"/>
      <c r="K69" s="117"/>
      <c r="L69" s="118"/>
      <c r="M69" s="170"/>
      <c r="N69" s="181"/>
      <c r="O69" s="182"/>
      <c r="P69" s="23"/>
      <c r="Q69" s="23"/>
      <c r="R69" s="23"/>
    </row>
    <row r="70" spans="1:18">
      <c r="A70" s="117"/>
      <c r="B70" s="120"/>
      <c r="C70" s="120"/>
      <c r="D70" s="117"/>
      <c r="E70" s="117"/>
      <c r="F70" s="115"/>
      <c r="G70" s="116"/>
      <c r="H70" s="117"/>
      <c r="I70" s="117"/>
      <c r="J70" s="120"/>
      <c r="K70" s="117"/>
      <c r="L70" s="118"/>
      <c r="M70" s="170"/>
      <c r="N70" s="181"/>
      <c r="O70" s="182"/>
    </row>
    <row r="71" spans="1:18" s="10" customFormat="1" ht="17" thickBot="1">
      <c r="A71" s="199"/>
      <c r="B71" s="199"/>
      <c r="C71" s="199"/>
      <c r="D71" s="199"/>
      <c r="E71" s="199"/>
      <c r="F71" s="200"/>
      <c r="G71" s="201">
        <f>SUM(G7:G70)</f>
        <v>0</v>
      </c>
      <c r="H71" s="200"/>
      <c r="I71" s="200"/>
      <c r="J71" s="199"/>
      <c r="K71" s="202"/>
      <c r="L71" s="203">
        <f>SUM(L7:L70)</f>
        <v>0</v>
      </c>
      <c r="M71" s="204">
        <f>SUM(M7:M70)</f>
        <v>0</v>
      </c>
      <c r="N71" s="179"/>
      <c r="O71" s="205">
        <f>SUM(O7:O70)</f>
        <v>0</v>
      </c>
    </row>
    <row r="72" spans="1:18" s="10" customFormat="1" ht="17" thickBot="1">
      <c r="A72" s="190"/>
      <c r="B72" s="191"/>
      <c r="C72" s="191"/>
      <c r="D72" s="191"/>
      <c r="E72" s="191"/>
      <c r="F72" s="192"/>
      <c r="G72" s="193"/>
      <c r="H72" s="192"/>
      <c r="I72" s="192"/>
      <c r="J72" s="191" t="s">
        <v>13</v>
      </c>
      <c r="K72" s="194" t="e">
        <f>M71/G71</f>
        <v>#DIV/0!</v>
      </c>
      <c r="L72" s="195" t="e">
        <f>L71/G71</f>
        <v>#DIV/0!</v>
      </c>
      <c r="M72" s="196" t="e">
        <f>L71/M71</f>
        <v>#DIV/0!</v>
      </c>
      <c r="N72" s="179"/>
      <c r="O72" s="197" t="e">
        <f>O71/M71</f>
        <v>#DIV/0!</v>
      </c>
    </row>
  </sheetData>
  <mergeCells count="1">
    <mergeCell ref="A1:O3"/>
  </mergeCells>
  <phoneticPr fontId="6" type="noConversion"/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7823-DAE3-6144-B8C7-7D5DCCB0C034}">
  <dimension ref="A1:R46"/>
  <sheetViews>
    <sheetView topLeftCell="A18" zoomScale="118" workbookViewId="0">
      <selection activeCell="I24" sqref="I24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33" t="s">
        <v>102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8" ht="16" customHeight="1">
      <c r="A2" s="435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</row>
    <row r="3" spans="1:18" ht="17" customHeight="1" thickBot="1">
      <c r="A3" s="437"/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23" customFormat="1">
      <c r="A7" s="117"/>
      <c r="B7" s="117"/>
      <c r="C7" s="120"/>
      <c r="D7" s="117"/>
      <c r="E7" s="117"/>
      <c r="F7" s="115"/>
      <c r="G7" s="116"/>
      <c r="H7" s="117"/>
      <c r="I7" s="117"/>
      <c r="J7" s="120"/>
      <c r="K7" s="117"/>
      <c r="L7" s="118"/>
      <c r="M7" s="170"/>
      <c r="N7" s="181"/>
      <c r="O7" s="182"/>
      <c r="P7" s="101"/>
    </row>
    <row r="8" spans="1:18" s="23" customFormat="1">
      <c r="A8" s="123"/>
      <c r="B8" s="124"/>
      <c r="C8" s="124"/>
      <c r="D8" s="123"/>
      <c r="E8" s="123"/>
      <c r="F8" s="115"/>
      <c r="G8" s="116"/>
      <c r="H8" s="117"/>
      <c r="I8" s="117"/>
      <c r="J8" s="124"/>
      <c r="K8" s="117"/>
      <c r="L8" s="118"/>
      <c r="M8" s="170"/>
      <c r="N8" s="181"/>
      <c r="O8" s="182"/>
      <c r="P8" s="101"/>
    </row>
    <row r="9" spans="1:18" s="23" customFormat="1">
      <c r="A9" s="123"/>
      <c r="B9" s="124"/>
      <c r="C9" s="124"/>
      <c r="D9" s="123"/>
      <c r="E9" s="123"/>
      <c r="F9" s="115"/>
      <c r="G9" s="116"/>
      <c r="H9" s="117"/>
      <c r="I9" s="117"/>
      <c r="J9" s="124"/>
      <c r="K9" s="117"/>
      <c r="L9" s="118"/>
      <c r="M9" s="170"/>
      <c r="N9" s="181"/>
      <c r="O9" s="182"/>
      <c r="P9" s="101"/>
    </row>
    <row r="10" spans="1:18" s="23" customFormat="1">
      <c r="A10" s="123"/>
      <c r="B10" s="124"/>
      <c r="C10" s="124"/>
      <c r="D10" s="123"/>
      <c r="E10" s="123"/>
      <c r="F10" s="115"/>
      <c r="G10" s="116"/>
      <c r="H10" s="117"/>
      <c r="I10" s="117"/>
      <c r="J10" s="124"/>
      <c r="K10" s="117"/>
      <c r="L10" s="118"/>
      <c r="M10" s="170"/>
      <c r="N10" s="181"/>
      <c r="O10" s="182"/>
      <c r="P10" s="101"/>
    </row>
    <row r="11" spans="1:18" s="23" customFormat="1">
      <c r="A11" s="123"/>
      <c r="B11" s="124"/>
      <c r="C11" s="124"/>
      <c r="D11" s="123"/>
      <c r="E11" s="123"/>
      <c r="F11" s="115"/>
      <c r="G11" s="116"/>
      <c r="H11" s="117"/>
      <c r="I11" s="117"/>
      <c r="J11" s="124"/>
      <c r="K11" s="117"/>
      <c r="L11" s="118"/>
      <c r="M11" s="170"/>
      <c r="N11" s="181"/>
      <c r="O11" s="182"/>
    </row>
    <row r="12" spans="1:18" s="23" customFormat="1">
      <c r="A12" s="123"/>
      <c r="B12" s="124"/>
      <c r="C12" s="124"/>
      <c r="D12" s="123"/>
      <c r="E12" s="123"/>
      <c r="F12" s="115"/>
      <c r="G12" s="116"/>
      <c r="H12" s="117"/>
      <c r="I12" s="117"/>
      <c r="J12" s="124"/>
      <c r="K12" s="117"/>
      <c r="L12" s="118"/>
      <c r="M12" s="170"/>
      <c r="N12" s="181"/>
      <c r="O12" s="182"/>
      <c r="P12" s="84"/>
      <c r="Q12" s="84"/>
      <c r="R12" s="84"/>
    </row>
    <row r="13" spans="1:18" s="23" customFormat="1">
      <c r="A13" s="123"/>
      <c r="B13" s="124"/>
      <c r="C13" s="124"/>
      <c r="D13" s="123"/>
      <c r="E13" s="123"/>
      <c r="F13" s="115"/>
      <c r="G13" s="116"/>
      <c r="H13" s="117"/>
      <c r="I13" s="117"/>
      <c r="J13" s="124"/>
      <c r="K13" s="117"/>
      <c r="L13" s="118"/>
      <c r="M13" s="170"/>
      <c r="N13" s="181"/>
      <c r="O13" s="182"/>
    </row>
    <row r="14" spans="1:18" s="23" customFormat="1">
      <c r="A14" s="123"/>
      <c r="B14" s="124"/>
      <c r="C14" s="124"/>
      <c r="D14" s="123"/>
      <c r="E14" s="123"/>
      <c r="F14" s="115"/>
      <c r="G14" s="116"/>
      <c r="H14" s="117"/>
      <c r="I14" s="117"/>
      <c r="J14" s="124"/>
      <c r="K14" s="117"/>
      <c r="L14" s="118"/>
      <c r="M14" s="170"/>
      <c r="N14" s="181"/>
      <c r="O14" s="182"/>
    </row>
    <row r="15" spans="1:18" s="23" customFormat="1">
      <c r="A15" s="123"/>
      <c r="B15" s="124"/>
      <c r="C15" s="124"/>
      <c r="D15" s="123"/>
      <c r="E15" s="123"/>
      <c r="F15" s="115"/>
      <c r="G15" s="116"/>
      <c r="H15" s="117"/>
      <c r="I15" s="117"/>
      <c r="J15" s="124"/>
      <c r="K15" s="117"/>
      <c r="L15" s="118"/>
      <c r="M15" s="170"/>
      <c r="N15" s="181"/>
      <c r="O15" s="182"/>
    </row>
    <row r="16" spans="1:18" s="67" customFormat="1">
      <c r="A16" s="117"/>
      <c r="B16" s="120"/>
      <c r="C16" s="120"/>
      <c r="D16" s="117"/>
      <c r="E16" s="117"/>
      <c r="F16" s="115"/>
      <c r="G16" s="116"/>
      <c r="H16" s="123"/>
      <c r="I16" s="123"/>
      <c r="J16" s="120"/>
      <c r="K16" s="117"/>
      <c r="L16" s="118"/>
      <c r="M16" s="170"/>
      <c r="N16" s="181"/>
      <c r="O16" s="182"/>
    </row>
    <row r="17" spans="1:15" s="23" customFormat="1">
      <c r="A17" s="123"/>
      <c r="B17" s="120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/>
    </row>
    <row r="18" spans="1:15" s="23" customFormat="1">
      <c r="A18" s="123"/>
      <c r="B18" s="120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/>
    </row>
    <row r="19" spans="1:15" s="23" customFormat="1">
      <c r="A19" s="123"/>
      <c r="B19" s="120"/>
      <c r="C19" s="124"/>
      <c r="D19" s="123"/>
      <c r="E19" s="117"/>
      <c r="F19" s="115"/>
      <c r="G19" s="116"/>
      <c r="H19" s="117"/>
      <c r="I19" s="117"/>
      <c r="J19" s="124"/>
      <c r="K19" s="117"/>
      <c r="L19" s="118"/>
      <c r="M19" s="170"/>
      <c r="N19" s="181"/>
      <c r="O19" s="182"/>
    </row>
    <row r="20" spans="1:15" s="23" customFormat="1">
      <c r="A20" s="123"/>
      <c r="B20" s="123"/>
      <c r="C20" s="124"/>
      <c r="D20" s="123"/>
      <c r="E20" s="123"/>
      <c r="F20" s="115"/>
      <c r="G20" s="116"/>
      <c r="H20" s="117"/>
      <c r="I20" s="117"/>
      <c r="J20" s="124"/>
      <c r="K20" s="117"/>
      <c r="L20" s="118"/>
      <c r="M20" s="170"/>
      <c r="N20" s="181"/>
      <c r="O20" s="182"/>
    </row>
    <row r="21" spans="1:15" s="23" customFormat="1">
      <c r="A21" s="123"/>
      <c r="B21" s="123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</row>
    <row r="22" spans="1:15" s="23" customFormat="1">
      <c r="A22" s="123"/>
      <c r="B22" s="123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/>
    </row>
    <row r="23" spans="1:15" s="23" customFormat="1">
      <c r="A23" s="123"/>
      <c r="B23" s="123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</row>
    <row r="24" spans="1:15" s="23" customFormat="1">
      <c r="A24" s="117"/>
      <c r="B24" s="117"/>
      <c r="C24" s="120"/>
      <c r="D24" s="117"/>
      <c r="E24" s="117"/>
      <c r="F24" s="115"/>
      <c r="G24" s="116"/>
      <c r="H24" s="117"/>
      <c r="I24" s="117"/>
      <c r="J24" s="120"/>
      <c r="K24" s="117"/>
      <c r="L24" s="118"/>
      <c r="M24" s="170"/>
      <c r="N24" s="181"/>
      <c r="O24" s="182"/>
    </row>
    <row r="25" spans="1:15" s="23" customFormat="1">
      <c r="A25" s="123"/>
      <c r="B25" s="124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</row>
    <row r="26" spans="1:15" s="23" customFormat="1">
      <c r="A26" s="123"/>
      <c r="B26" s="124"/>
      <c r="C26" s="124"/>
      <c r="D26" s="123"/>
      <c r="E26" s="123"/>
      <c r="F26" s="115"/>
      <c r="G26" s="116"/>
      <c r="H26" s="117"/>
      <c r="I26" s="117"/>
      <c r="J26" s="124"/>
      <c r="K26" s="117"/>
      <c r="L26" s="118"/>
      <c r="M26" s="170"/>
      <c r="N26" s="181"/>
      <c r="O26" s="182"/>
    </row>
    <row r="27" spans="1:15" s="23" customFormat="1">
      <c r="A27" s="123"/>
      <c r="B27" s="120"/>
      <c r="C27" s="124"/>
      <c r="D27" s="123"/>
      <c r="E27" s="117"/>
      <c r="F27" s="115"/>
      <c r="G27" s="116"/>
      <c r="H27" s="117"/>
      <c r="I27" s="117"/>
      <c r="J27" s="124"/>
      <c r="K27" s="117"/>
      <c r="L27" s="118"/>
      <c r="M27" s="170"/>
      <c r="N27" s="181"/>
      <c r="O27" s="182"/>
    </row>
    <row r="28" spans="1:15" s="23" customFormat="1">
      <c r="A28" s="123"/>
      <c r="B28" s="124"/>
      <c r="C28" s="124"/>
      <c r="D28" s="123"/>
      <c r="E28" s="123"/>
      <c r="F28" s="115"/>
      <c r="G28" s="116"/>
      <c r="H28" s="117"/>
      <c r="I28" s="117"/>
      <c r="J28" s="124"/>
      <c r="K28" s="117"/>
      <c r="L28" s="118"/>
      <c r="M28" s="170"/>
      <c r="N28" s="181"/>
      <c r="O28" s="182"/>
    </row>
    <row r="29" spans="1:15" s="23" customFormat="1">
      <c r="A29" s="123"/>
      <c r="B29" s="124"/>
      <c r="C29" s="124"/>
      <c r="D29" s="123"/>
      <c r="E29" s="123"/>
      <c r="F29" s="115"/>
      <c r="G29" s="116"/>
      <c r="H29" s="117"/>
      <c r="I29" s="117"/>
      <c r="J29" s="124"/>
      <c r="K29" s="117"/>
      <c r="L29" s="118"/>
      <c r="M29" s="170"/>
      <c r="N29" s="181"/>
      <c r="O29" s="182"/>
    </row>
    <row r="30" spans="1:15" s="23" customFormat="1">
      <c r="A30" s="123"/>
      <c r="B30" s="124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</row>
    <row r="31" spans="1:15" s="23" customFormat="1">
      <c r="A31" s="123"/>
      <c r="B31" s="123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</row>
    <row r="32" spans="1:15" s="23" customFormat="1">
      <c r="A32" s="123"/>
      <c r="B32" s="123"/>
      <c r="C32" s="124"/>
      <c r="D32" s="123"/>
      <c r="E32" s="123"/>
      <c r="F32" s="115"/>
      <c r="G32" s="116"/>
      <c r="H32" s="117"/>
      <c r="I32" s="117"/>
      <c r="J32" s="124"/>
      <c r="K32" s="117"/>
      <c r="L32" s="118"/>
      <c r="M32" s="170"/>
      <c r="N32" s="181"/>
      <c r="O32" s="182"/>
    </row>
    <row r="33" spans="1:18" s="23" customFormat="1">
      <c r="A33" s="123"/>
      <c r="B33" s="123"/>
      <c r="C33" s="124"/>
      <c r="D33" s="123"/>
      <c r="E33" s="123"/>
      <c r="F33" s="115"/>
      <c r="G33" s="116"/>
      <c r="H33" s="117"/>
      <c r="I33" s="117"/>
      <c r="J33" s="124"/>
      <c r="K33" s="117"/>
      <c r="L33" s="118"/>
      <c r="M33" s="170"/>
      <c r="N33" s="181"/>
      <c r="O33" s="182"/>
    </row>
    <row r="34" spans="1:18" s="23" customFormat="1">
      <c r="A34" s="123"/>
      <c r="B34" s="123"/>
      <c r="C34" s="124"/>
      <c r="D34" s="123"/>
      <c r="E34" s="123"/>
      <c r="F34" s="115"/>
      <c r="G34" s="116"/>
      <c r="H34" s="117"/>
      <c r="I34" s="117"/>
      <c r="J34" s="124"/>
      <c r="K34" s="117"/>
      <c r="L34" s="118"/>
      <c r="M34" s="170"/>
      <c r="N34" s="181"/>
      <c r="O34" s="182"/>
    </row>
    <row r="35" spans="1:18" s="23" customFormat="1">
      <c r="A35" s="123"/>
      <c r="B35" s="123"/>
      <c r="C35" s="124"/>
      <c r="D35" s="123"/>
      <c r="E35" s="123"/>
      <c r="F35" s="115"/>
      <c r="G35" s="116"/>
      <c r="H35" s="117"/>
      <c r="I35" s="117"/>
      <c r="J35" s="124"/>
      <c r="K35" s="117"/>
      <c r="L35" s="118"/>
      <c r="M35" s="170"/>
      <c r="N35" s="181"/>
      <c r="O35" s="182"/>
    </row>
    <row r="36" spans="1:18" s="23" customFormat="1">
      <c r="A36" s="123"/>
      <c r="B36" s="123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</row>
    <row r="37" spans="1:18" s="23" customFormat="1">
      <c r="A37" s="117"/>
      <c r="B37" s="117"/>
      <c r="C37" s="120"/>
      <c r="D37" s="117"/>
      <c r="E37" s="117"/>
      <c r="F37" s="115"/>
      <c r="G37" s="116"/>
      <c r="H37" s="117"/>
      <c r="I37" s="117"/>
      <c r="J37" s="120"/>
      <c r="K37" s="117"/>
      <c r="L37" s="118"/>
      <c r="M37" s="170"/>
      <c r="N37" s="181"/>
      <c r="O37" s="182"/>
    </row>
    <row r="38" spans="1:18" s="23" customFormat="1">
      <c r="A38" s="117"/>
      <c r="B38" s="117"/>
      <c r="C38" s="120"/>
      <c r="D38" s="117"/>
      <c r="E38" s="117"/>
      <c r="F38" s="115"/>
      <c r="G38" s="116"/>
      <c r="H38" s="117"/>
      <c r="I38" s="117"/>
      <c r="J38" s="120"/>
      <c r="K38" s="117"/>
      <c r="L38" s="118"/>
      <c r="M38" s="170"/>
      <c r="N38" s="181"/>
      <c r="O38" s="182"/>
    </row>
    <row r="39" spans="1:18" s="23" customFormat="1">
      <c r="A39" s="117"/>
      <c r="B39" s="117"/>
      <c r="C39" s="120"/>
      <c r="D39" s="117"/>
      <c r="E39" s="117"/>
      <c r="F39" s="115"/>
      <c r="G39" s="116"/>
      <c r="H39" s="117"/>
      <c r="I39" s="117"/>
      <c r="J39" s="120"/>
      <c r="K39" s="117"/>
      <c r="L39" s="118"/>
      <c r="M39" s="170"/>
      <c r="N39" s="181"/>
      <c r="O39" s="182"/>
    </row>
    <row r="40" spans="1:18" s="10" customFormat="1">
      <c r="A40" s="117"/>
      <c r="B40" s="120"/>
      <c r="C40" s="120"/>
      <c r="D40" s="117"/>
      <c r="E40" s="117"/>
      <c r="F40" s="115"/>
      <c r="G40" s="116"/>
      <c r="H40" s="117"/>
      <c r="I40" s="117"/>
      <c r="J40" s="120"/>
      <c r="K40" s="117"/>
      <c r="L40" s="118"/>
      <c r="M40" s="170"/>
      <c r="N40" s="181"/>
      <c r="O40" s="182"/>
      <c r="P40" s="23"/>
      <c r="Q40" s="23"/>
      <c r="R40" s="23"/>
    </row>
    <row r="41" spans="1:18" s="10" customFormat="1">
      <c r="A41" s="123"/>
      <c r="B41" s="123"/>
      <c r="C41" s="124"/>
      <c r="D41" s="123"/>
      <c r="E41" s="123"/>
      <c r="F41" s="115"/>
      <c r="G41" s="116"/>
      <c r="H41" s="117"/>
      <c r="I41" s="117"/>
      <c r="J41" s="124"/>
      <c r="K41" s="117"/>
      <c r="L41" s="118"/>
      <c r="M41" s="170"/>
      <c r="N41" s="181"/>
      <c r="O41" s="182"/>
      <c r="P41" s="23"/>
      <c r="Q41" s="23"/>
      <c r="R41" s="23"/>
    </row>
    <row r="42" spans="1:18" s="10" customFormat="1">
      <c r="A42" s="123"/>
      <c r="B42" s="123"/>
      <c r="C42" s="124"/>
      <c r="D42" s="123"/>
      <c r="E42" s="123"/>
      <c r="F42" s="115"/>
      <c r="G42" s="116"/>
      <c r="H42" s="117"/>
      <c r="I42" s="117"/>
      <c r="J42" s="124"/>
      <c r="K42" s="117"/>
      <c r="L42" s="118"/>
      <c r="M42" s="170"/>
      <c r="N42" s="181"/>
      <c r="O42" s="182"/>
      <c r="P42" s="23"/>
      <c r="Q42" s="23"/>
      <c r="R42" s="23"/>
    </row>
    <row r="43" spans="1:18" s="10" customFormat="1">
      <c r="A43" s="117"/>
      <c r="B43" s="117"/>
      <c r="C43" s="120"/>
      <c r="D43" s="117"/>
      <c r="E43" s="117"/>
      <c r="F43" s="115"/>
      <c r="G43" s="116"/>
      <c r="H43" s="117"/>
      <c r="I43" s="117"/>
      <c r="J43" s="120"/>
      <c r="K43" s="117"/>
      <c r="L43" s="118"/>
      <c r="M43" s="170"/>
      <c r="N43" s="181"/>
      <c r="O43" s="182"/>
      <c r="P43" s="23"/>
      <c r="Q43" s="23"/>
      <c r="R43" s="23"/>
    </row>
    <row r="44" spans="1:18">
      <c r="A44" s="117"/>
      <c r="B44" s="120"/>
      <c r="C44" s="120"/>
      <c r="D44" s="117"/>
      <c r="E44" s="117"/>
      <c r="F44" s="115"/>
      <c r="G44" s="116"/>
      <c r="H44" s="117"/>
      <c r="I44" s="117"/>
      <c r="J44" s="120"/>
      <c r="K44" s="117"/>
      <c r="L44" s="118"/>
      <c r="M44" s="170"/>
      <c r="N44" s="181"/>
      <c r="O44" s="182"/>
    </row>
    <row r="45" spans="1:18" s="10" customFormat="1" ht="17" thickBot="1">
      <c r="A45" s="183"/>
      <c r="B45" s="183"/>
      <c r="C45" s="183"/>
      <c r="D45" s="183"/>
      <c r="E45" s="183"/>
      <c r="F45" s="184"/>
      <c r="G45" s="185">
        <f>SUM(G7:G44)</f>
        <v>0</v>
      </c>
      <c r="H45" s="184"/>
      <c r="I45" s="184"/>
      <c r="J45" s="183"/>
      <c r="K45" s="186"/>
      <c r="L45" s="187">
        <f>SUM(L7:L44)</f>
        <v>0</v>
      </c>
      <c r="M45" s="188">
        <f>SUM(M7:M44)</f>
        <v>0</v>
      </c>
      <c r="N45" s="179"/>
      <c r="O45" s="189">
        <f>SUM(O7:O44)</f>
        <v>0</v>
      </c>
    </row>
    <row r="46" spans="1:18" s="10" customFormat="1" ht="17" thickBot="1">
      <c r="A46" s="190"/>
      <c r="B46" s="191"/>
      <c r="C46" s="191"/>
      <c r="D46" s="191"/>
      <c r="E46" s="191"/>
      <c r="F46" s="192"/>
      <c r="G46" s="193"/>
      <c r="H46" s="192"/>
      <c r="I46" s="192"/>
      <c r="J46" s="191" t="s">
        <v>13</v>
      </c>
      <c r="K46" s="194" t="e">
        <f>M45/G45</f>
        <v>#DIV/0!</v>
      </c>
      <c r="L46" s="195" t="e">
        <f>L45/G45</f>
        <v>#DIV/0!</v>
      </c>
      <c r="M46" s="196" t="e">
        <f>L45/M45</f>
        <v>#DIV/0!</v>
      </c>
      <c r="N46" s="179"/>
      <c r="O46" s="197" t="e">
        <f>O45/M45</f>
        <v>#DIV/0!</v>
      </c>
    </row>
  </sheetData>
  <mergeCells count="1">
    <mergeCell ref="A1:O3"/>
  </mergeCells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CA8B-5C3A-E64B-AD66-35CCDEFE320D}">
  <dimension ref="A1:R63"/>
  <sheetViews>
    <sheetView zoomScale="113" workbookViewId="0">
      <selection activeCell="F13" sqref="F13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39" t="s">
        <v>140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18" ht="16" customHeight="1">
      <c r="A2" s="441"/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</row>
    <row r="3" spans="1:18" ht="17" customHeight="1" thickBot="1">
      <c r="A3" s="443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</row>
    <row r="6" spans="1:18" s="10" customFormat="1" ht="30">
      <c r="A6" s="36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38" t="s">
        <v>5</v>
      </c>
      <c r="G6" s="38" t="s">
        <v>6</v>
      </c>
      <c r="H6" s="38" t="s">
        <v>7</v>
      </c>
      <c r="I6" s="38" t="s">
        <v>8</v>
      </c>
      <c r="J6" s="38" t="s">
        <v>9</v>
      </c>
      <c r="K6" s="38" t="s">
        <v>10</v>
      </c>
      <c r="L6" s="40" t="s">
        <v>11</v>
      </c>
      <c r="M6" s="94" t="s">
        <v>12</v>
      </c>
      <c r="N6" s="95"/>
      <c r="O6" s="262" t="s">
        <v>66</v>
      </c>
      <c r="P6" s="35"/>
    </row>
    <row r="7" spans="1:18" s="10" customFormat="1" ht="16" customHeight="1">
      <c r="A7" s="263"/>
      <c r="B7" s="264"/>
      <c r="C7" s="264"/>
      <c r="D7" s="263"/>
      <c r="E7" s="263"/>
      <c r="F7" s="4"/>
      <c r="G7" s="5"/>
      <c r="H7" s="1"/>
      <c r="I7" s="1"/>
      <c r="J7" s="264"/>
      <c r="K7" s="1"/>
      <c r="L7" s="267"/>
      <c r="M7" s="8"/>
      <c r="N7" s="265"/>
      <c r="O7" s="83">
        <f t="shared" ref="O7:O11" si="0">G7*H7</f>
        <v>0</v>
      </c>
      <c r="P7" s="23"/>
      <c r="Q7" s="23"/>
      <c r="R7" s="23"/>
    </row>
    <row r="8" spans="1:18" s="10" customFormat="1">
      <c r="A8" s="263"/>
      <c r="B8" s="264"/>
      <c r="C8" s="264"/>
      <c r="D8" s="263"/>
      <c r="E8" s="263"/>
      <c r="F8" s="4"/>
      <c r="G8" s="5"/>
      <c r="H8" s="1"/>
      <c r="I8" s="1"/>
      <c r="J8" s="264"/>
      <c r="K8" s="1"/>
      <c r="L8" s="267"/>
      <c r="M8" s="8"/>
      <c r="N8" s="265"/>
      <c r="O8" s="83">
        <f t="shared" si="0"/>
        <v>0</v>
      </c>
      <c r="P8" s="23"/>
      <c r="Q8" s="23"/>
      <c r="R8" s="23"/>
    </row>
    <row r="9" spans="1:18" s="10" customFormat="1">
      <c r="A9" s="263"/>
      <c r="B9" s="264"/>
      <c r="C9" s="264"/>
      <c r="D9" s="263"/>
      <c r="E9" s="263"/>
      <c r="F9" s="4"/>
      <c r="G9" s="5"/>
      <c r="H9" s="1"/>
      <c r="I9" s="1"/>
      <c r="J9" s="264"/>
      <c r="K9" s="1"/>
      <c r="L9" s="267"/>
      <c r="M9" s="8"/>
      <c r="N9" s="265"/>
      <c r="O9" s="83">
        <f t="shared" si="0"/>
        <v>0</v>
      </c>
      <c r="P9" s="23"/>
      <c r="Q9" s="23"/>
      <c r="R9" s="23"/>
    </row>
    <row r="10" spans="1:18" s="10" customFormat="1">
      <c r="A10" s="263"/>
      <c r="B10" s="264"/>
      <c r="C10" s="264"/>
      <c r="D10" s="263"/>
      <c r="E10" s="263"/>
      <c r="F10" s="4"/>
      <c r="G10" s="5"/>
      <c r="H10" s="1"/>
      <c r="I10" s="1"/>
      <c r="J10" s="264"/>
      <c r="K10" s="1"/>
      <c r="L10" s="267"/>
      <c r="M10" s="8"/>
      <c r="N10" s="265"/>
      <c r="O10" s="83">
        <f t="shared" si="0"/>
        <v>0</v>
      </c>
      <c r="P10" s="23"/>
      <c r="Q10" s="23"/>
      <c r="R10" s="23"/>
    </row>
    <row r="11" spans="1:18" s="10" customFormat="1">
      <c r="A11" s="263"/>
      <c r="B11" s="264"/>
      <c r="C11" s="264"/>
      <c r="D11" s="263"/>
      <c r="E11" s="263"/>
      <c r="F11" s="4"/>
      <c r="G11" s="5"/>
      <c r="H11" s="1"/>
      <c r="I11" s="1"/>
      <c r="J11" s="264"/>
      <c r="K11" s="1"/>
      <c r="L11" s="267"/>
      <c r="M11" s="8"/>
      <c r="N11" s="265"/>
      <c r="O11" s="83">
        <f t="shared" si="0"/>
        <v>0</v>
      </c>
      <c r="P11" s="23"/>
      <c r="Q11" s="23"/>
      <c r="R11" s="23"/>
    </row>
    <row r="12" spans="1:18" s="23" customFormat="1">
      <c r="A12" s="263"/>
      <c r="B12" s="264"/>
      <c r="C12" s="264"/>
      <c r="D12" s="263"/>
      <c r="E12" s="263"/>
      <c r="F12" s="4"/>
      <c r="G12" s="5"/>
      <c r="H12" s="1"/>
      <c r="I12" s="1"/>
      <c r="J12" s="264"/>
      <c r="K12" s="1"/>
      <c r="L12" s="8"/>
      <c r="M12" s="8"/>
      <c r="N12" s="265"/>
      <c r="O12" s="83">
        <f t="shared" ref="O12:O61" si="1">G12*H12</f>
        <v>0</v>
      </c>
      <c r="P12" s="101"/>
    </row>
    <row r="13" spans="1:18" s="23" customFormat="1">
      <c r="A13" s="263"/>
      <c r="B13" s="264"/>
      <c r="C13" s="264"/>
      <c r="D13" s="263"/>
      <c r="E13" s="263"/>
      <c r="F13" s="4"/>
      <c r="G13" s="5"/>
      <c r="H13" s="1"/>
      <c r="I13" s="1"/>
      <c r="J13" s="264"/>
      <c r="K13" s="1"/>
      <c r="L13" s="8"/>
      <c r="M13" s="8"/>
      <c r="N13" s="265"/>
      <c r="O13" s="83">
        <f t="shared" si="1"/>
        <v>0</v>
      </c>
    </row>
    <row r="14" spans="1:18" s="23" customFormat="1">
      <c r="A14" s="263"/>
      <c r="B14" s="264"/>
      <c r="C14" s="264"/>
      <c r="D14" s="263"/>
      <c r="E14" s="263"/>
      <c r="F14" s="4"/>
      <c r="G14" s="5"/>
      <c r="H14" s="1"/>
      <c r="I14" s="1"/>
      <c r="J14" s="264"/>
      <c r="K14" s="1"/>
      <c r="L14" s="8"/>
      <c r="M14" s="8"/>
      <c r="N14" s="265"/>
      <c r="O14" s="83">
        <f t="shared" si="1"/>
        <v>0</v>
      </c>
      <c r="P14" s="84"/>
      <c r="Q14" s="84"/>
      <c r="R14" s="84"/>
    </row>
    <row r="15" spans="1:18" s="23" customFormat="1">
      <c r="A15" s="263"/>
      <c r="B15" s="264"/>
      <c r="C15" s="264"/>
      <c r="D15" s="263"/>
      <c r="E15" s="263"/>
      <c r="F15" s="4"/>
      <c r="G15" s="5"/>
      <c r="H15" s="1"/>
      <c r="I15" s="1"/>
      <c r="J15" s="264"/>
      <c r="K15" s="1"/>
      <c r="L15" s="8"/>
      <c r="M15" s="8"/>
      <c r="N15" s="265"/>
      <c r="O15" s="83">
        <f t="shared" si="1"/>
        <v>0</v>
      </c>
    </row>
    <row r="16" spans="1:18" s="23" customFormat="1">
      <c r="A16" s="263"/>
      <c r="B16" s="264"/>
      <c r="C16" s="264"/>
      <c r="D16" s="263"/>
      <c r="E16" s="263"/>
      <c r="F16" s="4"/>
      <c r="G16" s="5"/>
      <c r="H16" s="1"/>
      <c r="I16" s="1"/>
      <c r="J16" s="264"/>
      <c r="K16" s="1"/>
      <c r="L16" s="8"/>
      <c r="M16" s="8"/>
      <c r="N16" s="265"/>
      <c r="O16" s="83">
        <f t="shared" si="1"/>
        <v>0</v>
      </c>
    </row>
    <row r="17" spans="1:18" s="67" customFormat="1">
      <c r="A17" s="263"/>
      <c r="B17" s="264"/>
      <c r="C17" s="264"/>
      <c r="D17" s="263"/>
      <c r="E17" s="263"/>
      <c r="F17" s="4"/>
      <c r="G17" s="5"/>
      <c r="H17" s="1"/>
      <c r="I17" s="1"/>
      <c r="J17" s="264"/>
      <c r="K17" s="1"/>
      <c r="L17" s="8"/>
      <c r="M17" s="8"/>
      <c r="N17" s="265"/>
      <c r="O17" s="83">
        <f t="shared" si="1"/>
        <v>0</v>
      </c>
    </row>
    <row r="18" spans="1:18" s="67" customFormat="1">
      <c r="A18" s="263"/>
      <c r="B18" s="264"/>
      <c r="C18" s="264"/>
      <c r="D18" s="263"/>
      <c r="E18" s="263"/>
      <c r="F18" s="4"/>
      <c r="G18" s="5"/>
      <c r="H18" s="1"/>
      <c r="I18" s="1"/>
      <c r="J18" s="264"/>
      <c r="K18" s="1"/>
      <c r="L18" s="8"/>
      <c r="M18" s="8"/>
      <c r="N18" s="265"/>
      <c r="O18" s="83">
        <f t="shared" si="1"/>
        <v>0</v>
      </c>
    </row>
    <row r="19" spans="1:18" s="23" customFormat="1">
      <c r="A19" s="1"/>
      <c r="B19" s="1"/>
      <c r="C19" s="266"/>
      <c r="D19" s="1"/>
      <c r="E19" s="1"/>
      <c r="F19" s="4"/>
      <c r="G19" s="5"/>
      <c r="H19" s="1"/>
      <c r="I19" s="1"/>
      <c r="J19" s="266"/>
      <c r="K19" s="1"/>
      <c r="L19" s="8"/>
      <c r="M19" s="8"/>
      <c r="N19" s="265"/>
      <c r="O19" s="83">
        <f t="shared" si="1"/>
        <v>0</v>
      </c>
    </row>
    <row r="20" spans="1:18" s="23" customFormat="1">
      <c r="A20" s="263"/>
      <c r="B20" s="264"/>
      <c r="C20" s="264"/>
      <c r="D20" s="263"/>
      <c r="E20" s="263"/>
      <c r="F20" s="4"/>
      <c r="G20" s="5"/>
      <c r="H20" s="1"/>
      <c r="I20" s="1"/>
      <c r="J20" s="264"/>
      <c r="K20" s="1"/>
      <c r="L20" s="8"/>
      <c r="M20" s="8"/>
      <c r="N20" s="265"/>
      <c r="O20" s="83">
        <f t="shared" si="1"/>
        <v>0</v>
      </c>
    </row>
    <row r="21" spans="1:18" s="23" customFormat="1">
      <c r="A21" s="263"/>
      <c r="B21" s="264"/>
      <c r="C21" s="264"/>
      <c r="D21" s="263"/>
      <c r="E21" s="263"/>
      <c r="F21" s="4"/>
      <c r="G21" s="5"/>
      <c r="H21" s="1"/>
      <c r="I21" s="1"/>
      <c r="J21" s="264"/>
      <c r="K21" s="1"/>
      <c r="L21" s="8"/>
      <c r="M21" s="8"/>
      <c r="N21" s="265"/>
      <c r="O21" s="83">
        <f t="shared" si="1"/>
        <v>0</v>
      </c>
    </row>
    <row r="22" spans="1:18" s="23" customFormat="1">
      <c r="A22" s="263"/>
      <c r="B22" s="264"/>
      <c r="C22" s="264"/>
      <c r="D22" s="263"/>
      <c r="E22" s="263"/>
      <c r="F22" s="4"/>
      <c r="G22" s="5"/>
      <c r="H22" s="1"/>
      <c r="I22" s="1"/>
      <c r="J22" s="264"/>
      <c r="K22" s="1"/>
      <c r="L22" s="8"/>
      <c r="M22" s="8"/>
      <c r="N22" s="265"/>
      <c r="O22" s="83">
        <f t="shared" si="1"/>
        <v>0</v>
      </c>
    </row>
    <row r="23" spans="1:18" s="23" customFormat="1">
      <c r="A23" s="263"/>
      <c r="B23" s="264"/>
      <c r="C23" s="264"/>
      <c r="D23" s="263"/>
      <c r="E23" s="263"/>
      <c r="F23" s="4"/>
      <c r="G23" s="5"/>
      <c r="H23" s="1"/>
      <c r="I23" s="1"/>
      <c r="J23" s="264"/>
      <c r="K23" s="1"/>
      <c r="L23" s="8"/>
      <c r="M23" s="8"/>
      <c r="N23" s="265"/>
      <c r="O23" s="83">
        <f t="shared" si="1"/>
        <v>0</v>
      </c>
    </row>
    <row r="24" spans="1:18" s="23" customFormat="1">
      <c r="A24" s="263"/>
      <c r="B24" s="264"/>
      <c r="C24" s="264"/>
      <c r="D24" s="263"/>
      <c r="E24" s="263"/>
      <c r="F24" s="4"/>
      <c r="G24" s="5"/>
      <c r="H24" s="1"/>
      <c r="I24" s="1"/>
      <c r="J24" s="264"/>
      <c r="K24" s="1"/>
      <c r="L24" s="8"/>
      <c r="M24" s="8"/>
      <c r="N24" s="265"/>
      <c r="O24" s="83">
        <f t="shared" si="1"/>
        <v>0</v>
      </c>
    </row>
    <row r="25" spans="1:18" s="23" customFormat="1">
      <c r="A25" s="263"/>
      <c r="B25" s="264"/>
      <c r="C25" s="264"/>
      <c r="D25" s="263"/>
      <c r="E25" s="263"/>
      <c r="F25" s="4"/>
      <c r="G25" s="5"/>
      <c r="H25" s="1"/>
      <c r="I25" s="1"/>
      <c r="J25" s="264"/>
      <c r="K25" s="1"/>
      <c r="L25" s="8"/>
      <c r="M25" s="8"/>
      <c r="N25" s="265"/>
      <c r="O25" s="83">
        <f t="shared" si="1"/>
        <v>0</v>
      </c>
    </row>
    <row r="26" spans="1:18" s="23" customFormat="1">
      <c r="A26" s="263"/>
      <c r="B26" s="264"/>
      <c r="C26" s="264"/>
      <c r="D26" s="263"/>
      <c r="E26" s="263"/>
      <c r="F26" s="4"/>
      <c r="G26" s="5"/>
      <c r="H26" s="1"/>
      <c r="I26" s="1"/>
      <c r="J26" s="264"/>
      <c r="K26" s="1"/>
      <c r="L26" s="8"/>
      <c r="M26" s="8"/>
      <c r="N26" s="265"/>
      <c r="O26" s="83">
        <f t="shared" si="1"/>
        <v>0</v>
      </c>
    </row>
    <row r="27" spans="1:18" s="67" customFormat="1">
      <c r="A27" s="263"/>
      <c r="B27" s="264"/>
      <c r="C27" s="264"/>
      <c r="D27" s="1"/>
      <c r="E27" s="263"/>
      <c r="F27" s="4"/>
      <c r="G27" s="5"/>
      <c r="H27" s="1"/>
      <c r="I27" s="1"/>
      <c r="J27" s="264"/>
      <c r="K27" s="263"/>
      <c r="L27" s="8"/>
      <c r="M27" s="8"/>
      <c r="N27" s="265"/>
      <c r="O27" s="83">
        <f t="shared" si="1"/>
        <v>0</v>
      </c>
    </row>
    <row r="28" spans="1:18" s="67" customFormat="1">
      <c r="A28" s="263"/>
      <c r="B28" s="264"/>
      <c r="C28" s="264"/>
      <c r="D28" s="263"/>
      <c r="E28" s="263"/>
      <c r="F28" s="4"/>
      <c r="G28" s="5"/>
      <c r="H28" s="1"/>
      <c r="I28" s="1"/>
      <c r="J28" s="264"/>
      <c r="K28" s="263"/>
      <c r="L28" s="8"/>
      <c r="M28" s="8"/>
      <c r="N28" s="265"/>
      <c r="O28" s="83">
        <f t="shared" si="1"/>
        <v>0</v>
      </c>
    </row>
    <row r="29" spans="1:18" s="67" customFormat="1">
      <c r="A29" s="263"/>
      <c r="B29" s="264"/>
      <c r="C29" s="264"/>
      <c r="D29" s="263"/>
      <c r="E29" s="263"/>
      <c r="F29" s="4"/>
      <c r="G29" s="5"/>
      <c r="H29" s="1"/>
      <c r="I29" s="1"/>
      <c r="J29" s="264"/>
      <c r="K29" s="263"/>
      <c r="L29" s="8"/>
      <c r="M29" s="8"/>
      <c r="N29" s="265"/>
      <c r="O29" s="83">
        <f t="shared" si="1"/>
        <v>0</v>
      </c>
    </row>
    <row r="30" spans="1:18">
      <c r="A30" s="263"/>
      <c r="B30" s="266"/>
      <c r="C30" s="264"/>
      <c r="D30" s="263"/>
      <c r="E30" s="1"/>
      <c r="F30" s="4"/>
      <c r="G30" s="5"/>
      <c r="H30" s="1"/>
      <c r="I30" s="1"/>
      <c r="J30" s="264"/>
      <c r="K30" s="1"/>
      <c r="L30" s="8"/>
      <c r="M30" s="8"/>
      <c r="N30" s="265"/>
      <c r="O30" s="83">
        <f t="shared" si="1"/>
        <v>0</v>
      </c>
      <c r="P30" s="67"/>
      <c r="Q30" s="67"/>
      <c r="R30" s="67"/>
    </row>
    <row r="31" spans="1:18" s="10" customFormat="1">
      <c r="A31" s="263"/>
      <c r="B31" s="264"/>
      <c r="C31" s="264"/>
      <c r="D31" s="263"/>
      <c r="E31" s="263"/>
      <c r="F31" s="4"/>
      <c r="G31" s="5"/>
      <c r="H31" s="1"/>
      <c r="I31" s="1"/>
      <c r="J31" s="264"/>
      <c r="K31" s="1"/>
      <c r="L31" s="8"/>
      <c r="M31" s="8"/>
      <c r="N31" s="265"/>
      <c r="O31" s="83">
        <f t="shared" si="1"/>
        <v>0</v>
      </c>
      <c r="P31" s="23"/>
      <c r="Q31" s="23"/>
      <c r="R31" s="23"/>
    </row>
    <row r="32" spans="1:18" s="10" customFormat="1">
      <c r="A32" s="263"/>
      <c r="B32" s="264"/>
      <c r="C32" s="264"/>
      <c r="D32" s="263"/>
      <c r="E32" s="263"/>
      <c r="F32" s="4"/>
      <c r="G32" s="5"/>
      <c r="H32" s="1"/>
      <c r="I32" s="1"/>
      <c r="J32" s="264"/>
      <c r="K32" s="1"/>
      <c r="L32" s="8"/>
      <c r="M32" s="8"/>
      <c r="N32" s="265"/>
      <c r="O32" s="83">
        <f t="shared" si="1"/>
        <v>0</v>
      </c>
      <c r="P32" s="23"/>
      <c r="Q32" s="23"/>
      <c r="R32" s="23"/>
    </row>
    <row r="33" spans="1:18" s="10" customFormat="1">
      <c r="A33" s="263"/>
      <c r="B33" s="264"/>
      <c r="C33" s="264"/>
      <c r="D33" s="263"/>
      <c r="E33" s="263"/>
      <c r="F33" s="4"/>
      <c r="G33" s="5"/>
      <c r="H33" s="1"/>
      <c r="I33" s="1"/>
      <c r="J33" s="264"/>
      <c r="K33" s="1"/>
      <c r="L33" s="8"/>
      <c r="M33" s="8"/>
      <c r="N33" s="265"/>
      <c r="O33" s="83">
        <f t="shared" si="1"/>
        <v>0</v>
      </c>
      <c r="P33" s="23"/>
      <c r="Q33" s="23"/>
      <c r="R33" s="23"/>
    </row>
    <row r="34" spans="1:18" s="10" customFormat="1">
      <c r="A34" s="263"/>
      <c r="B34" s="264"/>
      <c r="C34" s="264"/>
      <c r="D34" s="263"/>
      <c r="E34" s="263"/>
      <c r="F34" s="4"/>
      <c r="G34" s="5"/>
      <c r="H34" s="1"/>
      <c r="I34" s="1"/>
      <c r="J34" s="264"/>
      <c r="K34" s="1"/>
      <c r="L34" s="8"/>
      <c r="M34" s="8"/>
      <c r="N34" s="265"/>
      <c r="O34" s="83">
        <f t="shared" si="1"/>
        <v>0</v>
      </c>
      <c r="P34" s="23"/>
      <c r="Q34" s="23"/>
      <c r="R34" s="23"/>
    </row>
    <row r="35" spans="1:18">
      <c r="A35" s="263"/>
      <c r="B35" s="264"/>
      <c r="C35" s="264"/>
      <c r="D35" s="263"/>
      <c r="E35" s="263"/>
      <c r="F35" s="4"/>
      <c r="G35" s="5"/>
      <c r="H35" s="1"/>
      <c r="I35" s="1"/>
      <c r="J35" s="264"/>
      <c r="K35" s="1"/>
      <c r="L35" s="8"/>
      <c r="M35" s="8"/>
      <c r="N35" s="265"/>
      <c r="O35" s="83">
        <f t="shared" si="1"/>
        <v>0</v>
      </c>
      <c r="P35" s="67"/>
      <c r="Q35" s="67"/>
      <c r="R35" s="67"/>
    </row>
    <row r="36" spans="1:18">
      <c r="A36" s="263"/>
      <c r="B36" s="264"/>
      <c r="C36" s="264"/>
      <c r="D36" s="263"/>
      <c r="E36" s="263"/>
      <c r="F36" s="4"/>
      <c r="G36" s="5"/>
      <c r="H36" s="1"/>
      <c r="I36" s="1"/>
      <c r="J36" s="264"/>
      <c r="K36" s="1"/>
      <c r="L36" s="8"/>
      <c r="M36" s="8"/>
      <c r="N36" s="265"/>
      <c r="O36" s="83">
        <f t="shared" si="1"/>
        <v>0</v>
      </c>
      <c r="P36" s="67"/>
      <c r="Q36" s="67"/>
      <c r="R36" s="67"/>
    </row>
    <row r="37" spans="1:18" s="23" customFormat="1">
      <c r="A37" s="263"/>
      <c r="B37" s="1"/>
      <c r="C37" s="264"/>
      <c r="D37" s="263"/>
      <c r="E37" s="1"/>
      <c r="F37" s="4"/>
      <c r="G37" s="5"/>
      <c r="H37" s="1"/>
      <c r="I37" s="1"/>
      <c r="J37" s="264"/>
      <c r="K37" s="1"/>
      <c r="L37" s="8"/>
      <c r="M37" s="8"/>
      <c r="N37" s="265"/>
      <c r="O37" s="83">
        <v>0</v>
      </c>
    </row>
    <row r="38" spans="1:18" s="23" customFormat="1">
      <c r="A38" s="263"/>
      <c r="B38" s="1"/>
      <c r="C38" s="264"/>
      <c r="D38" s="263"/>
      <c r="E38" s="1"/>
      <c r="F38" s="4"/>
      <c r="G38" s="5"/>
      <c r="H38" s="1"/>
      <c r="I38" s="1"/>
      <c r="J38" s="264"/>
      <c r="K38" s="1"/>
      <c r="L38" s="8"/>
      <c r="M38" s="8"/>
      <c r="N38" s="265"/>
      <c r="O38" s="83">
        <f t="shared" si="1"/>
        <v>0</v>
      </c>
    </row>
    <row r="39" spans="1:18">
      <c r="A39" s="263"/>
      <c r="B39" s="1"/>
      <c r="C39" s="264"/>
      <c r="D39" s="263"/>
      <c r="E39" s="1"/>
      <c r="F39" s="4"/>
      <c r="G39" s="5"/>
      <c r="H39" s="1"/>
      <c r="I39" s="1"/>
      <c r="J39" s="264"/>
      <c r="K39" s="1"/>
      <c r="L39" s="8"/>
      <c r="M39" s="8"/>
      <c r="N39" s="265"/>
      <c r="O39" s="83">
        <f t="shared" si="1"/>
        <v>0</v>
      </c>
      <c r="P39" s="67"/>
      <c r="Q39" s="67"/>
      <c r="R39" s="67"/>
    </row>
    <row r="40" spans="1:18">
      <c r="A40" s="263"/>
      <c r="B40" s="1"/>
      <c r="C40" s="264"/>
      <c r="D40" s="263"/>
      <c r="E40" s="1"/>
      <c r="F40" s="4"/>
      <c r="G40" s="5"/>
      <c r="H40" s="1"/>
      <c r="I40" s="1"/>
      <c r="J40" s="264"/>
      <c r="K40" s="1"/>
      <c r="L40" s="8"/>
      <c r="M40" s="8"/>
      <c r="N40" s="265"/>
      <c r="O40" s="83">
        <f t="shared" si="1"/>
        <v>0</v>
      </c>
      <c r="P40" s="67"/>
      <c r="Q40" s="67"/>
      <c r="R40" s="67"/>
    </row>
    <row r="41" spans="1:18">
      <c r="A41" s="263"/>
      <c r="B41" s="264"/>
      <c r="C41" s="264"/>
      <c r="D41" s="263"/>
      <c r="E41" s="263"/>
      <c r="F41" s="4"/>
      <c r="G41" s="5"/>
      <c r="H41" s="1"/>
      <c r="I41" s="1"/>
      <c r="J41" s="264"/>
      <c r="K41" s="1"/>
      <c r="L41" s="8"/>
      <c r="M41" s="8"/>
      <c r="N41" s="265"/>
      <c r="O41" s="83"/>
      <c r="P41" s="67"/>
      <c r="Q41" s="67"/>
      <c r="R41" s="67"/>
    </row>
    <row r="42" spans="1:18">
      <c r="A42" s="263"/>
      <c r="B42" s="264"/>
      <c r="C42" s="264"/>
      <c r="D42" s="263"/>
      <c r="E42" s="263"/>
      <c r="F42" s="4"/>
      <c r="G42" s="5"/>
      <c r="H42" s="1"/>
      <c r="I42" s="1"/>
      <c r="J42" s="264"/>
      <c r="K42" s="1"/>
      <c r="L42" s="8"/>
      <c r="M42" s="8"/>
      <c r="N42" s="265"/>
      <c r="O42" s="83"/>
      <c r="P42" s="67"/>
      <c r="Q42" s="67"/>
      <c r="R42" s="67"/>
    </row>
    <row r="43" spans="1:18">
      <c r="A43" s="263"/>
      <c r="B43" s="263"/>
      <c r="C43" s="264"/>
      <c r="D43" s="263"/>
      <c r="E43" s="263"/>
      <c r="F43" s="4"/>
      <c r="G43" s="5"/>
      <c r="H43" s="1"/>
      <c r="I43" s="1"/>
      <c r="J43" s="264"/>
      <c r="K43" s="1"/>
      <c r="L43" s="8"/>
      <c r="M43" s="8"/>
      <c r="N43" s="265"/>
      <c r="O43" s="83">
        <f t="shared" si="1"/>
        <v>0</v>
      </c>
      <c r="P43" s="67"/>
      <c r="Q43" s="67"/>
      <c r="R43" s="67"/>
    </row>
    <row r="44" spans="1:18">
      <c r="A44" s="263"/>
      <c r="B44" s="263"/>
      <c r="C44" s="264"/>
      <c r="D44" s="263"/>
      <c r="E44" s="263"/>
      <c r="F44" s="4"/>
      <c r="G44" s="5"/>
      <c r="H44" s="1"/>
      <c r="I44" s="1"/>
      <c r="J44" s="264"/>
      <c r="K44" s="1"/>
      <c r="L44" s="8"/>
      <c r="M44" s="8"/>
      <c r="N44" s="265"/>
      <c r="O44" s="83">
        <f t="shared" si="1"/>
        <v>0</v>
      </c>
      <c r="P44" s="67"/>
      <c r="Q44" s="67"/>
      <c r="R44" s="67"/>
    </row>
    <row r="45" spans="1:18" s="10" customFormat="1">
      <c r="A45" s="263"/>
      <c r="B45" s="263"/>
      <c r="C45" s="264"/>
      <c r="D45" s="263"/>
      <c r="E45" s="263"/>
      <c r="F45" s="268"/>
      <c r="G45" s="5"/>
      <c r="H45" s="1"/>
      <c r="I45" s="1"/>
      <c r="J45" s="264"/>
      <c r="K45" s="1"/>
      <c r="L45" s="8"/>
      <c r="M45" s="8"/>
      <c r="N45" s="265"/>
      <c r="O45" s="83">
        <f t="shared" si="1"/>
        <v>0</v>
      </c>
      <c r="P45" s="23"/>
      <c r="Q45" s="23"/>
      <c r="R45" s="23"/>
    </row>
    <row r="46" spans="1:18" s="10" customFormat="1">
      <c r="A46" s="263"/>
      <c r="B46" s="263"/>
      <c r="C46" s="264"/>
      <c r="D46" s="263"/>
      <c r="E46" s="263"/>
      <c r="F46" s="268"/>
      <c r="G46" s="5"/>
      <c r="H46" s="1"/>
      <c r="I46" s="1"/>
      <c r="J46" s="264"/>
      <c r="K46" s="1"/>
      <c r="L46" s="8"/>
      <c r="M46" s="8"/>
      <c r="N46" s="265"/>
      <c r="O46" s="83">
        <f t="shared" si="1"/>
        <v>0</v>
      </c>
      <c r="P46" s="23"/>
      <c r="Q46" s="23"/>
      <c r="R46" s="23"/>
    </row>
    <row r="47" spans="1:18" s="10" customFormat="1">
      <c r="A47" s="263"/>
      <c r="B47" s="263"/>
      <c r="C47" s="264"/>
      <c r="D47" s="263"/>
      <c r="E47" s="263"/>
      <c r="F47" s="4"/>
      <c r="G47" s="5"/>
      <c r="H47" s="1"/>
      <c r="I47" s="1"/>
      <c r="J47" s="264"/>
      <c r="K47" s="1"/>
      <c r="L47" s="8"/>
      <c r="M47" s="8"/>
      <c r="N47" s="265"/>
      <c r="O47" s="83">
        <f t="shared" si="1"/>
        <v>0</v>
      </c>
      <c r="P47" s="23"/>
      <c r="Q47" s="23"/>
      <c r="R47" s="23"/>
    </row>
    <row r="48" spans="1:18" s="10" customFormat="1">
      <c r="A48" s="263"/>
      <c r="B48" s="263"/>
      <c r="C48" s="264"/>
      <c r="D48" s="263"/>
      <c r="E48" s="263"/>
      <c r="F48" s="4"/>
      <c r="G48" s="5"/>
      <c r="H48" s="1"/>
      <c r="I48" s="1"/>
      <c r="J48" s="264"/>
      <c r="K48" s="1"/>
      <c r="L48" s="8"/>
      <c r="M48" s="8"/>
      <c r="N48" s="265"/>
      <c r="O48" s="83">
        <f t="shared" si="1"/>
        <v>0</v>
      </c>
      <c r="P48" s="23"/>
      <c r="Q48" s="23"/>
      <c r="R48" s="23"/>
    </row>
    <row r="49" spans="1:18" s="10" customFormat="1">
      <c r="A49" s="263"/>
      <c r="B49" s="263"/>
      <c r="C49" s="264"/>
      <c r="D49" s="263"/>
      <c r="E49" s="263"/>
      <c r="F49" s="4"/>
      <c r="G49" s="5"/>
      <c r="H49" s="1"/>
      <c r="I49" s="1"/>
      <c r="J49" s="264"/>
      <c r="K49" s="1"/>
      <c r="L49" s="8"/>
      <c r="M49" s="8"/>
      <c r="N49" s="265"/>
      <c r="O49" s="83">
        <f t="shared" si="1"/>
        <v>0</v>
      </c>
      <c r="P49" s="23"/>
      <c r="Q49" s="23"/>
      <c r="R49" s="23"/>
    </row>
    <row r="50" spans="1:18" s="10" customFormat="1">
      <c r="A50" s="263"/>
      <c r="B50" s="263"/>
      <c r="C50" s="264"/>
      <c r="D50" s="263"/>
      <c r="E50" s="263"/>
      <c r="F50" s="4"/>
      <c r="G50" s="5"/>
      <c r="H50" s="1"/>
      <c r="I50" s="1"/>
      <c r="J50" s="264"/>
      <c r="K50" s="1"/>
      <c r="L50" s="8"/>
      <c r="M50" s="8"/>
      <c r="N50" s="265"/>
      <c r="O50" s="83">
        <f t="shared" si="1"/>
        <v>0</v>
      </c>
      <c r="P50" s="23"/>
      <c r="Q50" s="23"/>
      <c r="R50" s="23"/>
    </row>
    <row r="51" spans="1:18" s="10" customFormat="1">
      <c r="A51" s="263"/>
      <c r="B51" s="263"/>
      <c r="C51" s="264"/>
      <c r="D51" s="263"/>
      <c r="E51" s="263"/>
      <c r="F51" s="4"/>
      <c r="G51" s="5"/>
      <c r="H51" s="1"/>
      <c r="I51" s="1"/>
      <c r="J51" s="264"/>
      <c r="K51" s="1"/>
      <c r="L51" s="8"/>
      <c r="M51" s="8"/>
      <c r="N51" s="265"/>
      <c r="O51" s="83">
        <f t="shared" si="1"/>
        <v>0</v>
      </c>
      <c r="P51" s="23"/>
      <c r="Q51" s="23"/>
      <c r="R51" s="23"/>
    </row>
    <row r="52" spans="1:18">
      <c r="A52" s="263"/>
      <c r="B52" s="1"/>
      <c r="C52" s="264"/>
      <c r="D52" s="263"/>
      <c r="E52" s="1"/>
      <c r="F52" s="4"/>
      <c r="G52" s="5"/>
      <c r="H52" s="1"/>
      <c r="I52" s="1"/>
      <c r="J52" s="264"/>
      <c r="K52" s="1"/>
      <c r="L52" s="8"/>
      <c r="M52" s="8"/>
      <c r="N52" s="265"/>
      <c r="O52" s="83"/>
      <c r="P52" s="67"/>
      <c r="Q52" s="67"/>
      <c r="R52" s="67"/>
    </row>
    <row r="53" spans="1:18">
      <c r="A53" s="263"/>
      <c r="B53" s="1"/>
      <c r="C53" s="264"/>
      <c r="D53" s="263"/>
      <c r="E53" s="1"/>
      <c r="F53" s="4"/>
      <c r="G53" s="5"/>
      <c r="H53" s="1"/>
      <c r="I53" s="1"/>
      <c r="J53" s="264"/>
      <c r="K53" s="1"/>
      <c r="L53" s="8"/>
      <c r="M53" s="8"/>
      <c r="N53" s="265"/>
      <c r="O53" s="83"/>
      <c r="P53" s="67"/>
      <c r="Q53" s="67"/>
      <c r="R53" s="67"/>
    </row>
    <row r="54" spans="1:18">
      <c r="A54" s="263"/>
      <c r="B54" s="264"/>
      <c r="C54" s="264"/>
      <c r="D54" s="263"/>
      <c r="E54" s="263"/>
      <c r="F54" s="4"/>
      <c r="G54" s="5"/>
      <c r="H54" s="1"/>
      <c r="I54" s="1"/>
      <c r="J54" s="264"/>
      <c r="K54" s="1"/>
      <c r="L54" s="8"/>
      <c r="M54" s="8"/>
      <c r="N54" s="265"/>
      <c r="O54" s="83"/>
      <c r="P54" s="67"/>
      <c r="Q54" s="67"/>
      <c r="R54" s="67"/>
    </row>
    <row r="55" spans="1:18">
      <c r="A55" s="263"/>
      <c r="B55" s="264"/>
      <c r="C55" s="264"/>
      <c r="D55" s="263"/>
      <c r="E55" s="263"/>
      <c r="F55" s="4"/>
      <c r="G55" s="5"/>
      <c r="H55" s="1"/>
      <c r="I55" s="1"/>
      <c r="J55" s="264"/>
      <c r="K55" s="1"/>
      <c r="L55" s="8"/>
      <c r="M55" s="8"/>
      <c r="N55" s="265"/>
      <c r="O55" s="83"/>
      <c r="P55" s="67"/>
      <c r="Q55" s="67"/>
      <c r="R55" s="67"/>
    </row>
    <row r="56" spans="1:18">
      <c r="A56" s="263"/>
      <c r="B56" s="264"/>
      <c r="C56" s="264"/>
      <c r="D56" s="263"/>
      <c r="E56" s="263"/>
      <c r="F56" s="4"/>
      <c r="G56" s="5"/>
      <c r="H56" s="1"/>
      <c r="I56" s="1"/>
      <c r="J56" s="264"/>
      <c r="K56" s="1"/>
      <c r="L56" s="8"/>
      <c r="M56" s="8"/>
      <c r="N56" s="265"/>
      <c r="O56" s="83"/>
      <c r="P56" s="67"/>
      <c r="Q56" s="67"/>
      <c r="R56" s="67"/>
    </row>
    <row r="57" spans="1:18">
      <c r="A57" s="263"/>
      <c r="B57" s="264"/>
      <c r="C57" s="264"/>
      <c r="D57" s="263"/>
      <c r="E57" s="263"/>
      <c r="F57" s="4"/>
      <c r="G57" s="5"/>
      <c r="H57" s="1"/>
      <c r="I57" s="1"/>
      <c r="J57" s="264"/>
      <c r="K57" s="1"/>
      <c r="L57" s="8"/>
      <c r="M57" s="8"/>
      <c r="N57" s="265"/>
      <c r="O57" s="83"/>
      <c r="P57" s="67"/>
      <c r="Q57" s="67"/>
      <c r="R57" s="67"/>
    </row>
    <row r="58" spans="1:18">
      <c r="A58" s="263"/>
      <c r="B58" s="264"/>
      <c r="C58" s="264"/>
      <c r="D58" s="263"/>
      <c r="E58" s="263"/>
      <c r="F58" s="4"/>
      <c r="G58" s="5"/>
      <c r="H58" s="1"/>
      <c r="I58" s="1"/>
      <c r="J58" s="264"/>
      <c r="K58" s="1"/>
      <c r="L58" s="8"/>
      <c r="M58" s="8"/>
      <c r="N58" s="265"/>
      <c r="O58" s="83"/>
      <c r="P58" s="67"/>
      <c r="Q58" s="67"/>
      <c r="R58" s="67"/>
    </row>
    <row r="59" spans="1:18">
      <c r="A59" s="263"/>
      <c r="B59" s="263"/>
      <c r="C59" s="264"/>
      <c r="D59" s="263"/>
      <c r="E59" s="263"/>
      <c r="F59" s="4"/>
      <c r="G59" s="5"/>
      <c r="H59" s="1"/>
      <c r="I59" s="1"/>
      <c r="J59" s="264"/>
      <c r="K59" s="1"/>
      <c r="L59" s="8"/>
      <c r="M59" s="8"/>
      <c r="N59" s="265"/>
      <c r="O59" s="83"/>
      <c r="P59" s="67"/>
      <c r="Q59" s="67"/>
      <c r="R59" s="67"/>
    </row>
    <row r="60" spans="1:18">
      <c r="A60" s="263"/>
      <c r="B60" s="263"/>
      <c r="C60" s="264"/>
      <c r="D60" s="263"/>
      <c r="E60" s="263"/>
      <c r="F60" s="4"/>
      <c r="G60" s="5"/>
      <c r="H60" s="1"/>
      <c r="I60" s="1"/>
      <c r="J60" s="264"/>
      <c r="K60" s="1"/>
      <c r="L60" s="8"/>
      <c r="M60" s="8"/>
      <c r="N60" s="265"/>
      <c r="O60" s="83">
        <f t="shared" si="1"/>
        <v>0</v>
      </c>
      <c r="P60" s="67"/>
      <c r="Q60" s="67"/>
      <c r="R60" s="67"/>
    </row>
    <row r="61" spans="1:18">
      <c r="A61" s="1"/>
      <c r="B61" s="266"/>
      <c r="C61" s="266"/>
      <c r="D61" s="1"/>
      <c r="E61" s="1"/>
      <c r="F61" s="4"/>
      <c r="G61" s="5"/>
      <c r="H61" s="1"/>
      <c r="I61" s="1"/>
      <c r="J61" s="266"/>
      <c r="K61" s="1"/>
      <c r="L61" s="8"/>
      <c r="M61" s="8"/>
      <c r="N61" s="269"/>
      <c r="O61" s="83">
        <f t="shared" si="1"/>
        <v>0</v>
      </c>
    </row>
    <row r="62" spans="1:18" s="10" customFormat="1" ht="17" thickBot="1">
      <c r="A62" s="85"/>
      <c r="B62" s="85"/>
      <c r="C62" s="85"/>
      <c r="D62" s="85"/>
      <c r="E62" s="85"/>
      <c r="F62" s="86"/>
      <c r="G62" s="87">
        <f>SUM(G7:G61)</f>
        <v>0</v>
      </c>
      <c r="H62" s="86"/>
      <c r="I62" s="86"/>
      <c r="J62" s="85"/>
      <c r="K62" s="88"/>
      <c r="L62" s="89">
        <f>SUM(L7:L61)</f>
        <v>0</v>
      </c>
      <c r="M62" s="89">
        <f>SUM(M7:M61)</f>
        <v>0</v>
      </c>
      <c r="O62" s="91">
        <f>SUM(O7:O61)</f>
        <v>0</v>
      </c>
    </row>
    <row r="63" spans="1:18" s="10" customFormat="1" ht="17" thickBot="1">
      <c r="A63" s="71"/>
      <c r="B63" s="72"/>
      <c r="C63" s="72"/>
      <c r="D63" s="72"/>
      <c r="E63" s="72"/>
      <c r="F63" s="73"/>
      <c r="G63" s="74"/>
      <c r="H63" s="73"/>
      <c r="I63" s="73"/>
      <c r="J63" s="72" t="s">
        <v>13</v>
      </c>
      <c r="K63" s="75" t="e">
        <f>M62/G62</f>
        <v>#DIV/0!</v>
      </c>
      <c r="L63" s="76" t="e">
        <f>L62/G62</f>
        <v>#DIV/0!</v>
      </c>
      <c r="M63" s="77" t="e">
        <f>L62/M62</f>
        <v>#DIV/0!</v>
      </c>
      <c r="O63" s="90" t="e">
        <f>O62/M62</f>
        <v>#DIV/0!</v>
      </c>
    </row>
  </sheetData>
  <mergeCells count="1">
    <mergeCell ref="A1:O3"/>
  </mergeCells>
  <phoneticPr fontId="6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2F45-7714-E24C-9E8F-FB73C164E6ED}">
  <dimension ref="A1:K205"/>
  <sheetViews>
    <sheetView workbookViewId="0">
      <pane ySplit="5" topLeftCell="A70" activePane="bottomLeft" state="frozen"/>
      <selection pane="bottomLeft" activeCell="G84" sqref="G84"/>
    </sheetView>
  </sheetViews>
  <sheetFormatPr baseColWidth="10" defaultRowHeight="16"/>
  <cols>
    <col min="1" max="1" width="6.83203125" customWidth="1"/>
    <col min="2" max="2" width="23.6640625" customWidth="1"/>
    <col min="3" max="3" width="36.33203125" customWidth="1"/>
    <col min="4" max="4" width="10" style="28" customWidth="1"/>
    <col min="5" max="5" width="1.6640625" customWidth="1"/>
    <col min="6" max="6" width="23" customWidth="1"/>
    <col min="7" max="7" width="36.33203125" customWidth="1"/>
    <col min="8" max="8" width="10" style="28" customWidth="1"/>
    <col min="9" max="9" width="1.6640625" customWidth="1"/>
    <col min="10" max="10" width="28.33203125" customWidth="1"/>
    <col min="11" max="11" width="10" customWidth="1"/>
  </cols>
  <sheetData>
    <row r="1" spans="1:11" ht="42" customHeight="1" thickBot="1">
      <c r="A1" s="404"/>
      <c r="B1" s="404"/>
      <c r="C1" s="404"/>
      <c r="D1" s="404"/>
      <c r="E1" s="404"/>
      <c r="F1" s="404"/>
      <c r="G1" s="404"/>
      <c r="H1" s="404"/>
    </row>
    <row r="3" spans="1:11" s="14" customFormat="1" ht="20" customHeight="1">
      <c r="A3" s="15"/>
      <c r="B3" s="399" t="s">
        <v>42</v>
      </c>
      <c r="C3" s="399"/>
      <c r="D3" s="399"/>
      <c r="E3" s="248"/>
      <c r="F3" s="399" t="s">
        <v>43</v>
      </c>
      <c r="G3" s="399"/>
      <c r="H3" s="399"/>
      <c r="I3" s="248"/>
      <c r="J3" s="399" t="s">
        <v>41</v>
      </c>
      <c r="K3" s="399"/>
    </row>
    <row r="4" spans="1:11" ht="10" customHeight="1">
      <c r="A4" s="246"/>
      <c r="B4" s="17"/>
      <c r="C4" s="17"/>
      <c r="D4" s="26"/>
      <c r="E4" s="249"/>
      <c r="F4" s="17"/>
      <c r="G4" s="17"/>
      <c r="H4" s="26"/>
      <c r="I4" s="249"/>
      <c r="J4" s="17"/>
      <c r="K4" s="17"/>
    </row>
    <row r="5" spans="1:11" ht="16" customHeight="1">
      <c r="A5" s="13"/>
      <c r="B5" s="19" t="s">
        <v>46</v>
      </c>
      <c r="C5" s="18" t="s">
        <v>45</v>
      </c>
      <c r="D5" s="27" t="s">
        <v>44</v>
      </c>
      <c r="E5" s="249"/>
      <c r="F5" s="18" t="s">
        <v>46</v>
      </c>
      <c r="G5" s="18" t="s">
        <v>45</v>
      </c>
      <c r="H5" s="27" t="s">
        <v>44</v>
      </c>
      <c r="I5" s="249"/>
      <c r="J5" s="18" t="s">
        <v>46</v>
      </c>
      <c r="K5" s="29" t="s">
        <v>44</v>
      </c>
    </row>
    <row r="6" spans="1:11" ht="16" customHeight="1">
      <c r="B6" s="244"/>
      <c r="C6" s="245"/>
      <c r="D6" s="243"/>
      <c r="E6" s="250"/>
      <c r="F6" s="242"/>
      <c r="G6" s="242"/>
      <c r="H6" s="243"/>
      <c r="I6" s="250"/>
      <c r="J6" s="242"/>
    </row>
    <row r="7" spans="1:11" ht="16" customHeight="1">
      <c r="B7" s="272" t="s">
        <v>107</v>
      </c>
      <c r="C7" s="245" t="s">
        <v>127</v>
      </c>
      <c r="D7" s="243">
        <v>2.54</v>
      </c>
      <c r="E7" s="250"/>
      <c r="F7" s="270" t="s">
        <v>147</v>
      </c>
      <c r="G7" s="242" t="s">
        <v>148</v>
      </c>
      <c r="H7" s="243">
        <v>1.62</v>
      </c>
      <c r="I7" s="250"/>
      <c r="J7" s="242"/>
    </row>
    <row r="8" spans="1:11" ht="16" customHeight="1">
      <c r="B8" s="271" t="s">
        <v>141</v>
      </c>
      <c r="C8" s="245" t="s">
        <v>182</v>
      </c>
      <c r="D8" s="243">
        <v>1.94</v>
      </c>
      <c r="E8" s="250"/>
      <c r="F8" s="270" t="s">
        <v>175</v>
      </c>
      <c r="G8" s="242"/>
      <c r="H8" s="243">
        <v>0.76</v>
      </c>
      <c r="I8" s="250"/>
      <c r="J8" s="242"/>
    </row>
    <row r="9" spans="1:11">
      <c r="B9" s="270" t="s">
        <v>151</v>
      </c>
      <c r="C9" s="242"/>
      <c r="D9" s="243">
        <v>0.5</v>
      </c>
      <c r="E9" s="250"/>
      <c r="F9" s="276" t="s">
        <v>174</v>
      </c>
      <c r="G9" s="242"/>
      <c r="H9" s="243">
        <v>1.02</v>
      </c>
      <c r="I9" s="250"/>
      <c r="J9" s="242"/>
    </row>
    <row r="10" spans="1:11">
      <c r="B10" s="276" t="s">
        <v>152</v>
      </c>
      <c r="C10" s="242"/>
      <c r="D10" s="243">
        <v>1.64</v>
      </c>
      <c r="E10" s="250"/>
      <c r="F10" s="242"/>
      <c r="G10" s="242"/>
      <c r="H10" s="243"/>
      <c r="I10" s="250"/>
      <c r="J10" s="242"/>
    </row>
    <row r="11" spans="1:11">
      <c r="B11" s="270" t="s">
        <v>176</v>
      </c>
      <c r="C11" s="242" t="s">
        <v>241</v>
      </c>
      <c r="D11" s="243">
        <v>1.86</v>
      </c>
      <c r="E11" s="250"/>
      <c r="F11" s="242"/>
      <c r="G11" s="242"/>
      <c r="H11" s="243"/>
      <c r="I11" s="250"/>
      <c r="J11" s="242"/>
    </row>
    <row r="12" spans="1:11">
      <c r="B12" s="280" t="s">
        <v>177</v>
      </c>
      <c r="C12" s="242" t="s">
        <v>194</v>
      </c>
      <c r="D12" s="243">
        <v>5.04</v>
      </c>
      <c r="E12" s="250"/>
      <c r="F12" s="242"/>
      <c r="G12" s="242"/>
      <c r="H12" s="243"/>
      <c r="I12" s="250"/>
      <c r="J12" s="242"/>
    </row>
    <row r="13" spans="1:11">
      <c r="B13" s="276" t="s">
        <v>178</v>
      </c>
      <c r="C13" s="242"/>
      <c r="D13" s="243">
        <v>1.32</v>
      </c>
      <c r="E13" s="250"/>
      <c r="F13" s="242"/>
      <c r="G13" s="242"/>
      <c r="H13" s="243"/>
      <c r="I13" s="250"/>
      <c r="J13" s="242"/>
    </row>
    <row r="14" spans="1:11">
      <c r="B14" s="242"/>
      <c r="C14" s="242"/>
      <c r="D14" s="243"/>
      <c r="E14" s="250"/>
      <c r="F14" s="242"/>
      <c r="G14" s="242"/>
      <c r="H14" s="243"/>
      <c r="I14" s="250"/>
      <c r="J14" s="242"/>
    </row>
    <row r="15" spans="1:11" ht="20" thickBot="1">
      <c r="A15" s="400" t="s">
        <v>103</v>
      </c>
      <c r="B15" s="400"/>
      <c r="C15" s="400"/>
      <c r="D15" s="400"/>
      <c r="E15" s="401"/>
      <c r="F15" s="400"/>
      <c r="G15" s="400"/>
      <c r="H15" s="400"/>
      <c r="I15" s="401"/>
      <c r="J15" s="400"/>
      <c r="K15" s="400"/>
    </row>
    <row r="16" spans="1:11">
      <c r="E16" s="249"/>
      <c r="I16" s="249"/>
    </row>
    <row r="17" spans="1:11">
      <c r="B17" s="13" t="s">
        <v>267</v>
      </c>
      <c r="D17" s="28">
        <v>0.86</v>
      </c>
      <c r="E17" s="249"/>
      <c r="F17" s="284" t="s">
        <v>217</v>
      </c>
      <c r="G17" t="s">
        <v>240</v>
      </c>
      <c r="H17" s="28">
        <v>1.66</v>
      </c>
      <c r="I17" s="249"/>
    </row>
    <row r="18" spans="1:11">
      <c r="B18" s="290" t="s">
        <v>268</v>
      </c>
      <c r="D18" s="28">
        <v>1.68</v>
      </c>
      <c r="E18" s="249"/>
      <c r="F18" s="13" t="s">
        <v>288</v>
      </c>
      <c r="H18" s="28">
        <v>0.94</v>
      </c>
      <c r="I18" s="249"/>
    </row>
    <row r="19" spans="1:11">
      <c r="B19" s="284" t="s">
        <v>300</v>
      </c>
      <c r="C19" t="s">
        <v>303</v>
      </c>
      <c r="D19" s="28">
        <v>1.74</v>
      </c>
      <c r="E19" s="300"/>
      <c r="F19" s="290" t="s">
        <v>289</v>
      </c>
      <c r="H19" s="28">
        <v>2.86</v>
      </c>
      <c r="I19" s="300"/>
    </row>
    <row r="20" spans="1:11">
      <c r="B20" s="284" t="s">
        <v>302</v>
      </c>
      <c r="D20" s="28">
        <v>1.1399999999999999</v>
      </c>
      <c r="E20" s="249"/>
      <c r="I20" s="249"/>
    </row>
    <row r="21" spans="1:11">
      <c r="B21" s="290" t="s">
        <v>301</v>
      </c>
      <c r="D21" s="28">
        <v>2.1800000000000002</v>
      </c>
      <c r="E21" s="249"/>
      <c r="I21" s="249"/>
    </row>
    <row r="22" spans="1:11">
      <c r="B22" s="284" t="s">
        <v>245</v>
      </c>
      <c r="D22" s="28">
        <v>1.04</v>
      </c>
      <c r="E22" s="249"/>
      <c r="I22" s="249"/>
    </row>
    <row r="23" spans="1:11">
      <c r="B23" s="13" t="s">
        <v>246</v>
      </c>
      <c r="D23" s="28">
        <v>1.76</v>
      </c>
      <c r="E23" s="249"/>
      <c r="I23" s="249"/>
    </row>
    <row r="24" spans="1:11">
      <c r="B24" s="284" t="s">
        <v>269</v>
      </c>
      <c r="D24" s="28">
        <v>0.86</v>
      </c>
      <c r="E24" s="249"/>
      <c r="I24" s="249"/>
    </row>
    <row r="25" spans="1:11">
      <c r="B25" s="13" t="s">
        <v>270</v>
      </c>
      <c r="D25" s="28">
        <v>1.44</v>
      </c>
      <c r="E25" s="249"/>
      <c r="I25" s="249"/>
    </row>
    <row r="26" spans="1:11">
      <c r="B26" s="284" t="s">
        <v>307</v>
      </c>
      <c r="C26" t="s">
        <v>315</v>
      </c>
      <c r="D26" s="28">
        <v>2.6</v>
      </c>
      <c r="E26" s="249"/>
      <c r="I26" s="249"/>
    </row>
    <row r="27" spans="1:11">
      <c r="D27" s="243"/>
      <c r="E27" s="249"/>
      <c r="I27" s="249"/>
    </row>
    <row r="28" spans="1:11" ht="20" thickBot="1">
      <c r="A28" s="400" t="s">
        <v>21</v>
      </c>
      <c r="B28" s="400"/>
      <c r="C28" s="400"/>
      <c r="D28" s="400"/>
      <c r="E28" s="401"/>
      <c r="F28" s="400"/>
      <c r="G28" s="400"/>
      <c r="H28" s="400"/>
      <c r="I28" s="401"/>
      <c r="J28" s="400"/>
      <c r="K28" s="400"/>
    </row>
    <row r="29" spans="1:11">
      <c r="B29" s="284" t="s">
        <v>316</v>
      </c>
      <c r="C29" s="311" t="s">
        <v>356</v>
      </c>
      <c r="E29" s="249"/>
      <c r="I29" s="249"/>
    </row>
    <row r="30" spans="1:11">
      <c r="B30" s="324" t="s">
        <v>353</v>
      </c>
      <c r="C30" s="11"/>
      <c r="D30" s="28">
        <v>0.97199999999999998</v>
      </c>
      <c r="E30" s="249"/>
      <c r="F30" s="284" t="s">
        <v>443</v>
      </c>
      <c r="G30" t="s">
        <v>357</v>
      </c>
      <c r="H30" s="28">
        <v>1.58</v>
      </c>
      <c r="I30" s="249"/>
    </row>
    <row r="31" spans="1:11">
      <c r="B31" s="13" t="s">
        <v>333</v>
      </c>
      <c r="C31" s="238" t="s">
        <v>354</v>
      </c>
      <c r="D31" s="322">
        <v>0.108</v>
      </c>
      <c r="E31" s="249"/>
      <c r="F31" s="284" t="s">
        <v>442</v>
      </c>
      <c r="G31" t="s">
        <v>358</v>
      </c>
      <c r="H31" s="28">
        <v>1.36</v>
      </c>
      <c r="I31" s="249"/>
    </row>
    <row r="32" spans="1:11">
      <c r="B32" s="324" t="s">
        <v>355</v>
      </c>
      <c r="C32" s="11"/>
      <c r="D32" s="28">
        <v>0.84</v>
      </c>
      <c r="E32" s="249"/>
      <c r="F32" s="13" t="s">
        <v>382</v>
      </c>
      <c r="H32" s="28">
        <v>0.88</v>
      </c>
      <c r="I32" s="249"/>
    </row>
    <row r="33" spans="1:11">
      <c r="B33" s="29" t="s">
        <v>333</v>
      </c>
      <c r="C33" s="11"/>
      <c r="D33" s="28">
        <v>1.8</v>
      </c>
      <c r="E33" s="249"/>
      <c r="F33" s="284" t="s">
        <v>383</v>
      </c>
      <c r="H33" s="28">
        <v>0.74</v>
      </c>
      <c r="I33" s="249"/>
    </row>
    <row r="34" spans="1:11">
      <c r="B34" s="323" t="s">
        <v>359</v>
      </c>
      <c r="C34" s="11"/>
      <c r="D34" s="28">
        <v>3.097</v>
      </c>
      <c r="E34" s="249"/>
      <c r="F34" s="284" t="s">
        <v>395</v>
      </c>
      <c r="H34" s="28">
        <v>0.57999999999999996</v>
      </c>
      <c r="I34" s="249"/>
    </row>
    <row r="35" spans="1:11">
      <c r="B35" s="29" t="s">
        <v>333</v>
      </c>
      <c r="C35" s="11" t="s">
        <v>360</v>
      </c>
      <c r="D35" s="28">
        <v>0.16300000000000001</v>
      </c>
      <c r="E35" s="249"/>
      <c r="F35" s="290" t="s">
        <v>396</v>
      </c>
      <c r="H35" s="28">
        <v>1.24</v>
      </c>
      <c r="I35" s="249"/>
    </row>
    <row r="36" spans="1:11">
      <c r="B36" s="324" t="s">
        <v>349</v>
      </c>
      <c r="C36" s="11"/>
      <c r="D36" s="28">
        <v>1.1599999999999999</v>
      </c>
      <c r="E36" s="249"/>
      <c r="I36" s="249"/>
    </row>
    <row r="37" spans="1:11">
      <c r="B37" s="29" t="s">
        <v>350</v>
      </c>
      <c r="C37" s="11"/>
      <c r="D37" s="28">
        <v>1.28</v>
      </c>
      <c r="E37" s="249"/>
      <c r="I37" s="249"/>
    </row>
    <row r="38" spans="1:11">
      <c r="B38" s="29" t="s">
        <v>368</v>
      </c>
      <c r="C38" s="11" t="s">
        <v>399</v>
      </c>
      <c r="D38" s="28">
        <v>2.2799999999999998</v>
      </c>
      <c r="E38" s="249"/>
      <c r="I38" s="249"/>
    </row>
    <row r="39" spans="1:11">
      <c r="B39" s="324" t="s">
        <v>400</v>
      </c>
      <c r="C39" s="11" t="s">
        <v>434</v>
      </c>
      <c r="D39" s="28">
        <v>1.4</v>
      </c>
      <c r="E39" s="249"/>
      <c r="I39" s="249"/>
    </row>
    <row r="40" spans="1:11">
      <c r="B40" s="29" t="s">
        <v>408</v>
      </c>
      <c r="C40" s="11"/>
      <c r="D40" s="28">
        <v>1.1200000000000001</v>
      </c>
      <c r="E40" s="249"/>
      <c r="I40" s="249"/>
    </row>
    <row r="41" spans="1:11">
      <c r="B41" s="323" t="s">
        <v>409</v>
      </c>
      <c r="C41" s="11"/>
      <c r="D41" s="28">
        <v>3.02</v>
      </c>
      <c r="E41" s="249"/>
      <c r="I41" s="249"/>
    </row>
    <row r="42" spans="1:11">
      <c r="B42" s="324" t="s">
        <v>419</v>
      </c>
      <c r="C42" s="11"/>
      <c r="D42" s="28">
        <v>0.98</v>
      </c>
      <c r="E42" s="249"/>
      <c r="I42" s="249"/>
    </row>
    <row r="43" spans="1:11">
      <c r="B43" s="324" t="s">
        <v>420</v>
      </c>
      <c r="C43" s="11"/>
      <c r="D43" s="28">
        <v>0.74</v>
      </c>
      <c r="E43" s="249"/>
      <c r="I43" s="249"/>
    </row>
    <row r="44" spans="1:11">
      <c r="D44" s="243"/>
      <c r="E44" s="249"/>
      <c r="I44" s="249"/>
    </row>
    <row r="45" spans="1:11" ht="20" thickBot="1">
      <c r="A45" s="400" t="s">
        <v>22</v>
      </c>
      <c r="B45" s="400"/>
      <c r="C45" s="400"/>
      <c r="D45" s="400"/>
      <c r="E45" s="401"/>
      <c r="F45" s="400"/>
      <c r="G45" s="400"/>
      <c r="H45" s="400"/>
      <c r="I45" s="401"/>
      <c r="J45" s="400"/>
      <c r="K45" s="400"/>
    </row>
    <row r="46" spans="1:11">
      <c r="E46" s="249"/>
      <c r="I46" s="249"/>
    </row>
    <row r="47" spans="1:11">
      <c r="A47" s="242"/>
      <c r="B47" s="270" t="s">
        <v>436</v>
      </c>
      <c r="C47" s="242"/>
      <c r="D47" s="243">
        <v>0.86</v>
      </c>
      <c r="E47" s="250"/>
      <c r="F47" s="270" t="s">
        <v>426</v>
      </c>
      <c r="G47" s="242"/>
      <c r="H47" s="243">
        <v>0.68</v>
      </c>
      <c r="I47" s="250"/>
      <c r="J47" s="242"/>
    </row>
    <row r="48" spans="1:11">
      <c r="A48" s="242"/>
      <c r="B48" s="276" t="s">
        <v>435</v>
      </c>
      <c r="C48" s="242"/>
      <c r="D48" s="243">
        <v>1.1000000000000001</v>
      </c>
      <c r="E48" s="250"/>
      <c r="F48" s="276" t="s">
        <v>427</v>
      </c>
      <c r="G48" s="242"/>
      <c r="H48" s="243">
        <v>0.38</v>
      </c>
      <c r="I48" s="250"/>
      <c r="J48" s="242"/>
    </row>
    <row r="49" spans="1:11">
      <c r="A49" s="242"/>
      <c r="B49" s="270" t="s">
        <v>450</v>
      </c>
      <c r="C49" s="242" t="s">
        <v>473</v>
      </c>
      <c r="D49" s="243">
        <v>1.76</v>
      </c>
      <c r="E49" s="250"/>
      <c r="F49" s="270" t="s">
        <v>450</v>
      </c>
      <c r="G49" s="242" t="s">
        <v>472</v>
      </c>
      <c r="H49" s="243">
        <v>1.46</v>
      </c>
      <c r="I49" s="250"/>
      <c r="J49" s="242"/>
    </row>
    <row r="50" spans="1:11">
      <c r="A50" s="242"/>
      <c r="B50" s="270" t="s">
        <v>517</v>
      </c>
      <c r="C50" s="242"/>
      <c r="D50" s="243">
        <v>0.64</v>
      </c>
      <c r="E50" s="250"/>
      <c r="F50" s="280" t="s">
        <v>493</v>
      </c>
      <c r="G50" s="242"/>
      <c r="H50" s="243">
        <v>1.1000000000000001</v>
      </c>
      <c r="I50" s="250"/>
      <c r="J50" s="242"/>
    </row>
    <row r="51" spans="1:11">
      <c r="A51" s="242"/>
      <c r="B51" s="276" t="s">
        <v>467</v>
      </c>
      <c r="C51" s="242"/>
      <c r="D51" s="243">
        <v>0.64</v>
      </c>
      <c r="E51" s="250"/>
      <c r="F51" s="270" t="s">
        <v>494</v>
      </c>
      <c r="G51" s="242"/>
      <c r="H51" s="243">
        <v>0.76</v>
      </c>
      <c r="I51" s="250"/>
      <c r="J51" s="242"/>
    </row>
    <row r="52" spans="1:11">
      <c r="A52" s="242"/>
      <c r="B52" s="270" t="s">
        <v>497</v>
      </c>
      <c r="C52" s="242"/>
      <c r="D52" s="243">
        <v>0.74</v>
      </c>
      <c r="E52" s="250"/>
      <c r="F52" s="270" t="s">
        <v>522</v>
      </c>
      <c r="G52" s="242" t="s">
        <v>568</v>
      </c>
      <c r="H52" s="243">
        <v>1.46</v>
      </c>
      <c r="I52" s="250"/>
      <c r="J52" s="242"/>
    </row>
    <row r="53" spans="1:11">
      <c r="A53" s="242"/>
      <c r="B53" s="280" t="s">
        <v>498</v>
      </c>
      <c r="C53" s="242"/>
      <c r="D53" s="243">
        <v>2.78</v>
      </c>
      <c r="E53" s="250"/>
      <c r="F53" s="270" t="s">
        <v>564</v>
      </c>
      <c r="G53" s="242"/>
      <c r="H53" s="243">
        <v>0.74</v>
      </c>
      <c r="I53" s="250"/>
      <c r="J53" s="242"/>
    </row>
    <row r="54" spans="1:11">
      <c r="A54" s="242"/>
      <c r="B54" s="270" t="s">
        <v>530</v>
      </c>
      <c r="C54" s="242" t="s">
        <v>566</v>
      </c>
      <c r="D54" s="243">
        <v>1.52</v>
      </c>
      <c r="E54" s="250"/>
      <c r="F54" s="276" t="s">
        <v>565</v>
      </c>
      <c r="G54" s="242"/>
      <c r="H54" s="243">
        <v>1.02</v>
      </c>
      <c r="I54" s="250"/>
      <c r="J54" s="242"/>
    </row>
    <row r="55" spans="1:11">
      <c r="A55" s="242"/>
      <c r="B55" s="270" t="s">
        <v>552</v>
      </c>
      <c r="C55" s="242"/>
      <c r="D55" s="243">
        <v>0.84</v>
      </c>
      <c r="E55" s="250"/>
      <c r="F55" s="242"/>
      <c r="G55" s="242"/>
      <c r="H55" s="243"/>
      <c r="I55" s="250"/>
      <c r="J55" s="242"/>
    </row>
    <row r="56" spans="1:11">
      <c r="A56" s="242"/>
      <c r="B56" s="276" t="s">
        <v>553</v>
      </c>
      <c r="C56" s="242"/>
      <c r="D56" s="243">
        <v>0.7</v>
      </c>
      <c r="E56" s="250"/>
      <c r="F56" s="242"/>
      <c r="G56" s="242"/>
      <c r="H56" s="243"/>
      <c r="I56" s="250"/>
      <c r="J56" s="242"/>
    </row>
    <row r="57" spans="1:11">
      <c r="A57" s="242"/>
      <c r="B57" s="270" t="s">
        <v>554</v>
      </c>
      <c r="C57" s="242"/>
      <c r="D57" s="243">
        <v>0.6</v>
      </c>
      <c r="E57" s="250"/>
      <c r="F57" s="242"/>
      <c r="G57" s="242"/>
      <c r="H57" s="243"/>
      <c r="I57" s="250"/>
      <c r="J57" s="242"/>
    </row>
    <row r="58" spans="1:11">
      <c r="A58" s="242"/>
      <c r="B58" s="280" t="s">
        <v>555</v>
      </c>
      <c r="C58" s="242"/>
      <c r="D58" s="243">
        <v>0.88</v>
      </c>
      <c r="E58" s="250"/>
      <c r="F58" s="242"/>
      <c r="G58" s="242"/>
      <c r="H58" s="243"/>
      <c r="I58" s="250"/>
      <c r="J58" s="242"/>
    </row>
    <row r="59" spans="1:11">
      <c r="A59" s="242"/>
      <c r="B59" s="242"/>
      <c r="C59" s="242"/>
      <c r="D59" s="243"/>
      <c r="E59" s="250"/>
      <c r="F59" s="242"/>
      <c r="G59" s="242"/>
      <c r="H59" s="243"/>
      <c r="I59" s="250"/>
      <c r="J59" s="242"/>
    </row>
    <row r="60" spans="1:11" ht="20" thickBot="1">
      <c r="A60" s="400" t="s">
        <v>23</v>
      </c>
      <c r="B60" s="400"/>
      <c r="C60" s="400"/>
      <c r="D60" s="400"/>
      <c r="E60" s="401"/>
      <c r="F60" s="400"/>
      <c r="G60" s="400"/>
      <c r="H60" s="400"/>
      <c r="I60" s="401"/>
      <c r="J60" s="400"/>
      <c r="K60" s="400"/>
    </row>
    <row r="61" spans="1:11">
      <c r="B61" s="284" t="s">
        <v>619</v>
      </c>
      <c r="C61" t="s">
        <v>640</v>
      </c>
      <c r="D61" s="28">
        <v>1.36</v>
      </c>
      <c r="E61" s="249"/>
      <c r="F61" s="284" t="s">
        <v>588</v>
      </c>
      <c r="G61" t="s">
        <v>644</v>
      </c>
      <c r="H61" s="28">
        <v>1.42</v>
      </c>
      <c r="I61" s="249"/>
    </row>
    <row r="62" spans="1:11">
      <c r="B62" s="284" t="s">
        <v>604</v>
      </c>
      <c r="C62" t="s">
        <v>638</v>
      </c>
      <c r="D62" s="28">
        <v>1.74</v>
      </c>
      <c r="E62" s="249"/>
      <c r="F62" s="284" t="s">
        <v>628</v>
      </c>
      <c r="G62" t="s">
        <v>643</v>
      </c>
      <c r="H62" s="28">
        <v>0.88</v>
      </c>
      <c r="I62" s="249"/>
    </row>
    <row r="63" spans="1:11">
      <c r="B63" s="13" t="s">
        <v>641</v>
      </c>
      <c r="C63" t="s">
        <v>639</v>
      </c>
      <c r="D63" s="28">
        <v>2.34</v>
      </c>
      <c r="E63" s="249"/>
      <c r="F63" s="290" t="s">
        <v>629</v>
      </c>
      <c r="H63" s="28">
        <v>2.04</v>
      </c>
      <c r="I63" s="249"/>
    </row>
    <row r="64" spans="1:11">
      <c r="B64" s="284" t="s">
        <v>642</v>
      </c>
      <c r="D64" s="28">
        <v>0.7</v>
      </c>
      <c r="E64" s="249"/>
      <c r="F64" s="13" t="s">
        <v>630</v>
      </c>
      <c r="H64" s="28">
        <v>0.92</v>
      </c>
      <c r="I64" s="249"/>
    </row>
    <row r="65" spans="1:11">
      <c r="B65" s="290" t="s">
        <v>629</v>
      </c>
      <c r="D65" s="28">
        <v>1.94</v>
      </c>
      <c r="E65" s="249"/>
      <c r="I65" s="249"/>
    </row>
    <row r="66" spans="1:11">
      <c r="B66" s="284" t="s">
        <v>645</v>
      </c>
      <c r="D66" s="28">
        <v>0.92</v>
      </c>
      <c r="E66" s="249"/>
      <c r="I66" s="249"/>
    </row>
    <row r="67" spans="1:11">
      <c r="B67" s="290" t="s">
        <v>646</v>
      </c>
      <c r="D67" s="28">
        <v>1.54</v>
      </c>
      <c r="E67" s="249"/>
      <c r="I67" s="249"/>
    </row>
    <row r="68" spans="1:11">
      <c r="E68" s="249"/>
      <c r="I68" s="249"/>
    </row>
    <row r="69" spans="1:11">
      <c r="E69" s="249"/>
      <c r="I69" s="249"/>
    </row>
    <row r="70" spans="1:11" ht="20" thickBot="1">
      <c r="A70" s="400" t="s">
        <v>24</v>
      </c>
      <c r="B70" s="400"/>
      <c r="C70" s="400"/>
      <c r="D70" s="400"/>
      <c r="E70" s="401"/>
      <c r="F70" s="400"/>
      <c r="G70" s="400"/>
      <c r="H70" s="400"/>
      <c r="I70" s="401"/>
      <c r="J70" s="400"/>
      <c r="K70" s="400"/>
    </row>
    <row r="71" spans="1:11">
      <c r="B71" s="284" t="s">
        <v>661</v>
      </c>
      <c r="D71" s="28">
        <v>0.84</v>
      </c>
      <c r="E71" s="249"/>
      <c r="F71" s="284" t="s">
        <v>673</v>
      </c>
      <c r="G71" t="s">
        <v>696</v>
      </c>
      <c r="H71" s="28">
        <v>1.52</v>
      </c>
      <c r="I71" s="249"/>
    </row>
    <row r="72" spans="1:11">
      <c r="B72" s="290" t="s">
        <v>662</v>
      </c>
      <c r="D72" s="28">
        <v>0.88</v>
      </c>
      <c r="E72" s="249"/>
      <c r="F72" s="284" t="s">
        <v>682</v>
      </c>
      <c r="H72" s="28">
        <v>0.54</v>
      </c>
      <c r="I72" s="249"/>
    </row>
    <row r="73" spans="1:11">
      <c r="B73" s="284" t="s">
        <v>671</v>
      </c>
      <c r="D73" s="28">
        <v>0.9</v>
      </c>
      <c r="E73" s="249"/>
      <c r="F73" s="290" t="s">
        <v>683</v>
      </c>
      <c r="H73" s="28">
        <v>1.1599999999999999</v>
      </c>
      <c r="I73" s="249"/>
    </row>
    <row r="74" spans="1:11">
      <c r="B74" s="358" t="s">
        <v>672</v>
      </c>
      <c r="D74" s="28">
        <v>1.1599999999999999</v>
      </c>
      <c r="E74" s="249"/>
      <c r="F74" s="284" t="s">
        <v>702</v>
      </c>
      <c r="H74" s="28">
        <v>0.6</v>
      </c>
      <c r="I74" s="249"/>
    </row>
    <row r="75" spans="1:11">
      <c r="B75" s="284" t="s">
        <v>684</v>
      </c>
      <c r="D75" s="28">
        <v>0.82</v>
      </c>
      <c r="E75" s="249"/>
      <c r="F75" s="290" t="s">
        <v>703</v>
      </c>
      <c r="H75" s="28">
        <v>0.62</v>
      </c>
      <c r="I75" s="249"/>
    </row>
    <row r="76" spans="1:11">
      <c r="B76" s="284" t="s">
        <v>685</v>
      </c>
      <c r="C76" s="241"/>
      <c r="D76" s="28">
        <v>0.82</v>
      </c>
      <c r="E76" s="249"/>
      <c r="F76" s="284" t="s">
        <v>740</v>
      </c>
      <c r="G76" t="s">
        <v>644</v>
      </c>
      <c r="H76" s="28">
        <v>1.42</v>
      </c>
      <c r="I76" s="249"/>
    </row>
    <row r="77" spans="1:11">
      <c r="B77" s="284" t="s">
        <v>713</v>
      </c>
      <c r="C77" s="241"/>
      <c r="D77" s="28">
        <v>0.92</v>
      </c>
      <c r="E77" s="249"/>
      <c r="F77" s="284" t="s">
        <v>753</v>
      </c>
      <c r="I77" s="249"/>
    </row>
    <row r="78" spans="1:11">
      <c r="B78" s="290" t="s">
        <v>714</v>
      </c>
      <c r="C78" s="241"/>
      <c r="D78" s="28">
        <v>1.02</v>
      </c>
      <c r="E78" s="249"/>
      <c r="I78" s="249"/>
    </row>
    <row r="79" spans="1:11">
      <c r="B79" s="284" t="s">
        <v>711</v>
      </c>
      <c r="D79" s="28">
        <v>0.7</v>
      </c>
      <c r="E79" s="249"/>
      <c r="I79" s="249"/>
    </row>
    <row r="80" spans="1:11">
      <c r="B80" s="13" t="s">
        <v>712</v>
      </c>
      <c r="E80" s="249"/>
      <c r="I80" s="249"/>
    </row>
    <row r="81" spans="1:11">
      <c r="B81" s="284" t="s">
        <v>715</v>
      </c>
      <c r="D81" s="28">
        <v>0.82</v>
      </c>
      <c r="E81" s="249"/>
      <c r="I81" s="249"/>
    </row>
    <row r="82" spans="1:11">
      <c r="B82" s="290" t="s">
        <v>716</v>
      </c>
      <c r="D82" s="28">
        <v>0.7</v>
      </c>
      <c r="E82" s="249"/>
      <c r="I82" s="249"/>
    </row>
    <row r="83" spans="1:11">
      <c r="B83" s="284" t="s">
        <v>729</v>
      </c>
      <c r="D83" s="28">
        <v>0.72</v>
      </c>
      <c r="E83" s="249"/>
      <c r="I83" s="249"/>
    </row>
    <row r="84" spans="1:11">
      <c r="B84" s="290" t="s">
        <v>730</v>
      </c>
      <c r="D84" s="28">
        <v>0.94</v>
      </c>
      <c r="E84" s="249"/>
      <c r="I84" s="249"/>
    </row>
    <row r="85" spans="1:11">
      <c r="B85" s="284" t="s">
        <v>753</v>
      </c>
      <c r="E85" s="249"/>
      <c r="I85" s="249"/>
    </row>
    <row r="86" spans="1:11">
      <c r="B86" s="13" t="s">
        <v>754</v>
      </c>
      <c r="E86" s="249"/>
      <c r="I86" s="249"/>
    </row>
    <row r="87" spans="1:11">
      <c r="E87" s="249"/>
      <c r="I87" s="249"/>
    </row>
    <row r="88" spans="1:11">
      <c r="E88" s="249"/>
      <c r="I88" s="249"/>
    </row>
    <row r="89" spans="1:11">
      <c r="E89" s="249"/>
      <c r="I89" s="249"/>
    </row>
    <row r="90" spans="1:11">
      <c r="E90" s="249"/>
      <c r="I90" s="249"/>
    </row>
    <row r="91" spans="1:11" ht="20" thickBot="1">
      <c r="A91" s="400" t="s">
        <v>25</v>
      </c>
      <c r="B91" s="400"/>
      <c r="C91" s="400"/>
      <c r="D91" s="400"/>
      <c r="E91" s="401"/>
      <c r="F91" s="400"/>
      <c r="G91" s="400"/>
      <c r="H91" s="400"/>
      <c r="I91" s="402"/>
      <c r="J91" s="400"/>
      <c r="K91" s="400"/>
    </row>
    <row r="92" spans="1:11">
      <c r="E92" s="249"/>
      <c r="I92" s="252"/>
    </row>
    <row r="93" spans="1:11">
      <c r="E93" s="249"/>
      <c r="I93" s="249"/>
    </row>
    <row r="94" spans="1:11">
      <c r="E94" s="249"/>
      <c r="I94" s="249"/>
    </row>
    <row r="95" spans="1:11">
      <c r="E95" s="249"/>
      <c r="I95" s="249"/>
    </row>
    <row r="96" spans="1:11">
      <c r="E96" s="249"/>
      <c r="I96" s="249"/>
    </row>
    <row r="97" spans="5:9">
      <c r="E97" s="249"/>
      <c r="I97" s="249"/>
    </row>
    <row r="98" spans="5:9">
      <c r="E98" s="249"/>
      <c r="I98" s="249"/>
    </row>
    <row r="99" spans="5:9">
      <c r="E99" s="249"/>
      <c r="I99" s="249"/>
    </row>
    <row r="100" spans="5:9">
      <c r="E100" s="249"/>
      <c r="I100" s="249"/>
    </row>
    <row r="101" spans="5:9">
      <c r="E101" s="249"/>
      <c r="I101" s="249"/>
    </row>
    <row r="102" spans="5:9">
      <c r="E102" s="249"/>
      <c r="I102" s="249"/>
    </row>
    <row r="103" spans="5:9">
      <c r="E103" s="249"/>
      <c r="I103" s="249"/>
    </row>
    <row r="104" spans="5:9">
      <c r="E104" s="249"/>
      <c r="I104" s="249"/>
    </row>
    <row r="105" spans="5:9">
      <c r="E105" s="249"/>
      <c r="I105" s="249"/>
    </row>
    <row r="106" spans="5:9">
      <c r="E106" s="249"/>
      <c r="I106" s="249"/>
    </row>
    <row r="107" spans="5:9">
      <c r="E107" s="249"/>
      <c r="I107" s="249"/>
    </row>
    <row r="108" spans="5:9">
      <c r="E108" s="249"/>
      <c r="I108" s="249"/>
    </row>
    <row r="109" spans="5:9">
      <c r="E109" s="249"/>
      <c r="I109" s="249"/>
    </row>
    <row r="110" spans="5:9">
      <c r="E110" s="249"/>
      <c r="I110" s="249"/>
    </row>
    <row r="111" spans="5:9">
      <c r="E111" s="249"/>
      <c r="I111" s="249"/>
    </row>
    <row r="112" spans="5:9">
      <c r="E112" s="249"/>
      <c r="I112" s="249"/>
    </row>
    <row r="113" spans="1:11">
      <c r="E113" s="249"/>
      <c r="I113" s="249"/>
    </row>
    <row r="114" spans="1:11">
      <c r="E114" s="249"/>
      <c r="I114" s="249"/>
    </row>
    <row r="115" spans="1:11">
      <c r="E115" s="249"/>
      <c r="I115" s="249"/>
    </row>
    <row r="116" spans="1:11">
      <c r="E116" s="249"/>
      <c r="I116" s="249"/>
    </row>
    <row r="117" spans="1:11">
      <c r="E117" s="249"/>
      <c r="I117" s="249"/>
    </row>
    <row r="118" spans="1:11">
      <c r="E118" s="249"/>
      <c r="I118" s="253"/>
    </row>
    <row r="119" spans="1:11" ht="20" thickBot="1">
      <c r="A119" s="400" t="s">
        <v>78</v>
      </c>
      <c r="B119" s="400"/>
      <c r="C119" s="400"/>
      <c r="D119" s="400"/>
      <c r="E119" s="401"/>
      <c r="F119" s="400"/>
      <c r="G119" s="400"/>
      <c r="H119" s="400"/>
      <c r="I119" s="403"/>
      <c r="J119" s="400"/>
      <c r="K119" s="400"/>
    </row>
    <row r="120" spans="1:11">
      <c r="E120" s="249"/>
      <c r="I120" s="249"/>
    </row>
    <row r="121" spans="1:11">
      <c r="E121" s="249"/>
      <c r="I121" s="249"/>
    </row>
    <row r="122" spans="1:11">
      <c r="E122" s="249"/>
      <c r="I122" s="249"/>
    </row>
    <row r="123" spans="1:11">
      <c r="E123" s="249"/>
      <c r="I123" s="249"/>
    </row>
    <row r="124" spans="1:11">
      <c r="E124" s="249"/>
      <c r="I124" s="249"/>
    </row>
    <row r="125" spans="1:11">
      <c r="E125" s="249"/>
      <c r="I125" s="249"/>
    </row>
    <row r="126" spans="1:11">
      <c r="E126" s="249"/>
      <c r="I126" s="249"/>
    </row>
    <row r="127" spans="1:11">
      <c r="E127" s="249"/>
      <c r="I127" s="249"/>
    </row>
    <row r="128" spans="1:11">
      <c r="E128" s="249"/>
      <c r="I128" s="249"/>
    </row>
    <row r="129" spans="1:11">
      <c r="E129" s="249"/>
      <c r="I129" s="249"/>
    </row>
    <row r="130" spans="1:11">
      <c r="E130" s="249"/>
      <c r="I130" s="249"/>
    </row>
    <row r="131" spans="1:11">
      <c r="E131" s="249"/>
      <c r="I131" s="249"/>
    </row>
    <row r="132" spans="1:11">
      <c r="E132" s="249"/>
      <c r="I132" s="249"/>
    </row>
    <row r="133" spans="1:11">
      <c r="E133" s="249"/>
      <c r="I133" s="249"/>
    </row>
    <row r="134" spans="1:11">
      <c r="E134" s="249"/>
      <c r="I134" s="249"/>
    </row>
    <row r="135" spans="1:11">
      <c r="E135" s="249"/>
      <c r="I135" s="249"/>
    </row>
    <row r="136" spans="1:11">
      <c r="E136" s="249"/>
      <c r="I136" s="249"/>
    </row>
    <row r="137" spans="1:11">
      <c r="E137" s="249"/>
      <c r="I137" s="249"/>
    </row>
    <row r="138" spans="1:11">
      <c r="E138" s="249"/>
      <c r="I138" s="249"/>
    </row>
    <row r="139" spans="1:11">
      <c r="E139" s="249"/>
      <c r="I139" s="249"/>
    </row>
    <row r="140" spans="1:11">
      <c r="E140" s="249"/>
      <c r="I140" s="249"/>
    </row>
    <row r="141" spans="1:11">
      <c r="A141" s="239"/>
      <c r="B141" s="239"/>
      <c r="C141" s="239"/>
      <c r="D141" s="240"/>
      <c r="E141" s="249"/>
      <c r="F141" s="239"/>
      <c r="G141" s="239"/>
      <c r="H141" s="240"/>
      <c r="I141" s="249"/>
    </row>
    <row r="142" spans="1:11" ht="20" thickBot="1">
      <c r="A142" s="400" t="s">
        <v>27</v>
      </c>
      <c r="B142" s="400"/>
      <c r="C142" s="400"/>
      <c r="D142" s="400"/>
      <c r="E142" s="401"/>
      <c r="F142" s="400"/>
      <c r="G142" s="400"/>
      <c r="H142" s="400"/>
      <c r="I142" s="401"/>
      <c r="J142" s="400"/>
      <c r="K142" s="400"/>
    </row>
    <row r="143" spans="1:11">
      <c r="E143" s="249"/>
      <c r="I143" s="249"/>
    </row>
    <row r="144" spans="1:11">
      <c r="E144" s="249"/>
      <c r="I144" s="249"/>
    </row>
    <row r="145" spans="1:11">
      <c r="E145" s="249"/>
      <c r="I145" s="249"/>
    </row>
    <row r="146" spans="1:11">
      <c r="E146" s="249"/>
      <c r="I146" s="249"/>
    </row>
    <row r="147" spans="1:11">
      <c r="E147" s="249"/>
      <c r="I147" s="249"/>
    </row>
    <row r="148" spans="1:11">
      <c r="E148" s="249"/>
      <c r="I148" s="249"/>
    </row>
    <row r="149" spans="1:11">
      <c r="E149" s="249"/>
      <c r="I149" s="249"/>
    </row>
    <row r="150" spans="1:11">
      <c r="E150" s="249"/>
      <c r="I150" s="249"/>
    </row>
    <row r="151" spans="1:11">
      <c r="E151" s="249"/>
      <c r="I151" s="249"/>
    </row>
    <row r="152" spans="1:11">
      <c r="E152" s="249"/>
      <c r="I152" s="249"/>
    </row>
    <row r="153" spans="1:11" ht="20" thickBot="1">
      <c r="A153" s="400" t="s">
        <v>28</v>
      </c>
      <c r="B153" s="400"/>
      <c r="C153" s="400"/>
      <c r="D153" s="400"/>
      <c r="E153" s="401"/>
      <c r="F153" s="400"/>
      <c r="G153" s="400"/>
      <c r="H153" s="400"/>
      <c r="I153" s="401"/>
      <c r="J153" s="400"/>
      <c r="K153" s="400"/>
    </row>
    <row r="154" spans="1:11">
      <c r="E154" s="249"/>
      <c r="I154" s="249"/>
    </row>
    <row r="155" spans="1:11">
      <c r="E155" s="249"/>
      <c r="I155" s="249"/>
    </row>
    <row r="156" spans="1:11">
      <c r="E156" s="249"/>
      <c r="I156" s="249"/>
    </row>
    <row r="157" spans="1:11">
      <c r="E157" s="249"/>
      <c r="I157" s="249"/>
    </row>
    <row r="158" spans="1:11">
      <c r="E158" s="249"/>
      <c r="I158" s="249"/>
    </row>
    <row r="159" spans="1:11">
      <c r="E159" s="249"/>
      <c r="I159" s="249"/>
    </row>
    <row r="160" spans="1:11">
      <c r="E160" s="249"/>
      <c r="I160" s="249"/>
    </row>
    <row r="161" spans="1:11">
      <c r="E161" s="249"/>
      <c r="I161" s="249"/>
    </row>
    <row r="162" spans="1:11">
      <c r="E162" s="249"/>
      <c r="I162" s="249"/>
    </row>
    <row r="163" spans="1:11">
      <c r="E163" s="249"/>
      <c r="I163" s="249"/>
    </row>
    <row r="164" spans="1:11">
      <c r="E164" s="249"/>
      <c r="I164" s="249"/>
    </row>
    <row r="165" spans="1:11">
      <c r="E165" s="249"/>
      <c r="I165" s="249"/>
    </row>
    <row r="166" spans="1:11">
      <c r="B166" s="238"/>
      <c r="C166" s="238"/>
      <c r="E166" s="249"/>
      <c r="I166" s="249"/>
    </row>
    <row r="167" spans="1:11">
      <c r="E167" s="249"/>
      <c r="I167" s="249"/>
    </row>
    <row r="168" spans="1:11">
      <c r="E168" s="249"/>
      <c r="I168" s="249"/>
    </row>
    <row r="169" spans="1:11">
      <c r="E169" s="249"/>
      <c r="I169" s="249"/>
    </row>
    <row r="170" spans="1:11">
      <c r="E170" s="249"/>
      <c r="I170" s="249"/>
    </row>
    <row r="171" spans="1:11" ht="20" thickBot="1">
      <c r="A171" s="403" t="s">
        <v>29</v>
      </c>
      <c r="B171" s="403"/>
      <c r="C171" s="403"/>
      <c r="D171" s="403"/>
      <c r="E171" s="401"/>
      <c r="F171" s="403"/>
      <c r="G171" s="403"/>
      <c r="H171" s="403"/>
      <c r="I171" s="401"/>
      <c r="J171" s="400"/>
      <c r="K171" s="400"/>
    </row>
    <row r="172" spans="1:11">
      <c r="A172" s="254"/>
      <c r="B172" s="255"/>
      <c r="C172" s="255"/>
      <c r="D172" s="256"/>
      <c r="E172" s="249"/>
      <c r="F172" s="254"/>
      <c r="G172" s="255"/>
      <c r="H172" s="256"/>
      <c r="I172" s="249"/>
      <c r="J172" s="259"/>
      <c r="K172" s="260"/>
    </row>
    <row r="173" spans="1:11">
      <c r="A173" s="247"/>
      <c r="D173" s="257"/>
      <c r="E173" s="249"/>
      <c r="F173" s="247"/>
      <c r="H173" s="257"/>
      <c r="I173" s="249"/>
      <c r="J173" s="247"/>
    </row>
    <row r="174" spans="1:11">
      <c r="A174" s="247"/>
      <c r="D174" s="257"/>
      <c r="E174" s="249"/>
      <c r="F174" s="247"/>
      <c r="H174" s="257"/>
      <c r="I174" s="249"/>
      <c r="J174" s="247"/>
    </row>
    <row r="175" spans="1:11">
      <c r="A175" s="247"/>
      <c r="D175" s="257"/>
      <c r="E175" s="249"/>
      <c r="F175" s="247"/>
      <c r="H175" s="257"/>
      <c r="I175" s="249"/>
      <c r="J175" s="247"/>
    </row>
    <row r="176" spans="1:11">
      <c r="A176" s="247"/>
      <c r="D176" s="257"/>
      <c r="E176" s="249"/>
      <c r="F176" s="247"/>
      <c r="H176" s="257"/>
      <c r="I176" s="249"/>
      <c r="J176" s="247"/>
    </row>
    <row r="177" spans="1:11">
      <c r="A177" s="247"/>
      <c r="D177" s="257"/>
      <c r="E177" s="249"/>
      <c r="F177" s="247"/>
      <c r="H177" s="257"/>
      <c r="I177" s="249"/>
      <c r="J177" s="247"/>
    </row>
    <row r="178" spans="1:11">
      <c r="A178" s="247"/>
      <c r="D178" s="257"/>
      <c r="E178" s="249"/>
      <c r="F178" s="247"/>
      <c r="H178" s="257"/>
      <c r="I178" s="249"/>
      <c r="J178" s="247"/>
    </row>
    <row r="179" spans="1:11">
      <c r="A179" s="247"/>
      <c r="D179" s="257"/>
      <c r="E179" s="249"/>
      <c r="F179" s="247"/>
      <c r="H179" s="257"/>
      <c r="I179" s="249"/>
      <c r="J179" s="247"/>
    </row>
    <row r="180" spans="1:11">
      <c r="A180" s="247"/>
      <c r="D180" s="257"/>
      <c r="E180" s="249"/>
      <c r="F180" s="247"/>
      <c r="H180" s="257"/>
      <c r="I180" s="249"/>
      <c r="J180" s="247"/>
    </row>
    <row r="181" spans="1:11">
      <c r="A181" s="247"/>
      <c r="D181" s="257"/>
      <c r="E181" s="249"/>
      <c r="F181" s="247"/>
      <c r="H181" s="257"/>
      <c r="I181" s="249"/>
      <c r="J181" s="247"/>
    </row>
    <row r="182" spans="1:11">
      <c r="A182" s="247"/>
      <c r="D182" s="257"/>
      <c r="E182" s="249"/>
      <c r="F182" s="247"/>
      <c r="H182" s="257"/>
      <c r="I182" s="249"/>
      <c r="J182" s="247"/>
    </row>
    <row r="183" spans="1:11">
      <c r="A183" s="251"/>
      <c r="B183" s="239"/>
      <c r="C183" s="239"/>
      <c r="D183" s="258"/>
      <c r="E183" s="249"/>
      <c r="F183" s="251"/>
      <c r="G183" s="239"/>
      <c r="H183" s="258"/>
      <c r="I183" s="249"/>
      <c r="J183" s="251"/>
      <c r="K183" s="239"/>
    </row>
    <row r="184" spans="1:11">
      <c r="A184" s="399" t="s">
        <v>30</v>
      </c>
      <c r="B184" s="399"/>
      <c r="C184" s="399"/>
      <c r="D184" s="399"/>
      <c r="E184" s="399"/>
      <c r="F184" s="399"/>
      <c r="G184" s="399"/>
      <c r="H184" s="399"/>
      <c r="I184" s="399"/>
      <c r="J184" s="399"/>
      <c r="K184" s="399"/>
    </row>
    <row r="185" spans="1:11" ht="11" customHeight="1">
      <c r="A185" s="399"/>
      <c r="B185" s="399"/>
      <c r="C185" s="399"/>
      <c r="D185" s="399"/>
      <c r="E185" s="399"/>
      <c r="F185" s="399"/>
      <c r="G185" s="399"/>
      <c r="H185" s="399"/>
      <c r="I185" s="399"/>
      <c r="J185" s="399"/>
      <c r="K185" s="399"/>
    </row>
    <row r="186" spans="1:11">
      <c r="A186" s="254"/>
      <c r="B186" s="255"/>
      <c r="C186" s="255"/>
      <c r="D186" s="256"/>
      <c r="E186" s="249"/>
      <c r="F186" s="254"/>
      <c r="G186" s="255"/>
      <c r="H186" s="256"/>
      <c r="I186" s="249"/>
      <c r="J186" s="254"/>
      <c r="K186" s="255"/>
    </row>
    <row r="187" spans="1:11">
      <c r="A187" s="247"/>
      <c r="D187" s="257"/>
      <c r="E187" s="249"/>
      <c r="F187" s="247"/>
      <c r="H187" s="257"/>
      <c r="I187" s="249"/>
      <c r="J187" s="247"/>
    </row>
    <row r="188" spans="1:11">
      <c r="A188" s="247"/>
      <c r="D188" s="257"/>
      <c r="E188" s="249"/>
      <c r="F188" s="247"/>
      <c r="H188" s="257"/>
      <c r="I188" s="249"/>
      <c r="J188" s="247"/>
    </row>
    <row r="189" spans="1:11">
      <c r="A189" s="247"/>
      <c r="D189" s="257"/>
      <c r="E189" s="249"/>
      <c r="F189" s="247"/>
      <c r="H189" s="257"/>
      <c r="I189" s="249"/>
      <c r="J189" s="247"/>
    </row>
    <row r="190" spans="1:11">
      <c r="A190" s="247"/>
      <c r="D190" s="257"/>
      <c r="E190" s="249"/>
      <c r="F190" s="247"/>
      <c r="H190" s="257"/>
      <c r="I190" s="249"/>
      <c r="J190" s="247"/>
    </row>
    <row r="191" spans="1:11">
      <c r="A191" s="247"/>
      <c r="D191" s="257"/>
      <c r="E191" s="249"/>
      <c r="F191" s="247"/>
      <c r="H191" s="257"/>
      <c r="I191" s="249"/>
      <c r="J191" s="247"/>
    </row>
    <row r="192" spans="1:11">
      <c r="A192" s="247"/>
      <c r="D192" s="257"/>
      <c r="E192" s="249"/>
      <c r="F192" s="247"/>
      <c r="H192" s="257"/>
      <c r="I192" s="249"/>
      <c r="J192" s="247"/>
    </row>
    <row r="193" spans="1:11">
      <c r="A193" s="247"/>
      <c r="D193" s="257"/>
      <c r="E193" s="249"/>
      <c r="F193" s="247"/>
      <c r="H193" s="257"/>
      <c r="I193" s="249"/>
      <c r="J193" s="247"/>
    </row>
    <row r="194" spans="1:11">
      <c r="A194" s="247"/>
      <c r="D194" s="257"/>
      <c r="E194" s="249"/>
      <c r="F194" s="247"/>
      <c r="H194" s="257"/>
      <c r="I194" s="249"/>
      <c r="J194" s="247"/>
    </row>
    <row r="195" spans="1:11">
      <c r="A195" s="247"/>
      <c r="D195" s="257"/>
      <c r="E195" s="249"/>
      <c r="F195" s="247"/>
      <c r="H195" s="257"/>
      <c r="I195" s="249"/>
      <c r="J195" s="247"/>
    </row>
    <row r="196" spans="1:11">
      <c r="A196" s="247"/>
      <c r="D196" s="257"/>
      <c r="E196" s="249"/>
      <c r="F196" s="247"/>
      <c r="H196" s="257"/>
      <c r="I196" s="249"/>
      <c r="J196" s="247"/>
    </row>
    <row r="197" spans="1:11">
      <c r="A197" s="247"/>
      <c r="D197" s="257"/>
      <c r="E197" s="249"/>
      <c r="F197" s="247"/>
      <c r="H197" s="257"/>
      <c r="I197" s="249"/>
      <c r="J197" s="247"/>
    </row>
    <row r="198" spans="1:11">
      <c r="A198" s="247"/>
      <c r="D198" s="257"/>
      <c r="E198" s="249"/>
      <c r="F198" s="247"/>
      <c r="H198" s="257"/>
      <c r="I198" s="249"/>
      <c r="J198" s="247"/>
    </row>
    <row r="199" spans="1:11">
      <c r="A199" s="247"/>
      <c r="D199" s="257"/>
      <c r="E199" s="249"/>
      <c r="F199" s="247"/>
      <c r="H199" s="257"/>
      <c r="I199" s="249"/>
      <c r="J199" s="247"/>
    </row>
    <row r="200" spans="1:11">
      <c r="A200" s="247"/>
      <c r="D200" s="257"/>
      <c r="E200" s="249"/>
      <c r="F200" s="247"/>
      <c r="H200" s="257"/>
      <c r="I200" s="249"/>
      <c r="J200" s="247"/>
    </row>
    <row r="201" spans="1:11">
      <c r="A201" s="247"/>
      <c r="B201" s="238"/>
      <c r="C201" s="238"/>
      <c r="D201" s="257"/>
      <c r="E201" s="249"/>
      <c r="F201" s="247"/>
      <c r="H201" s="257"/>
      <c r="I201" s="249"/>
      <c r="J201" s="247"/>
    </row>
    <row r="202" spans="1:11">
      <c r="A202" s="247"/>
      <c r="D202" s="257"/>
      <c r="E202" s="249"/>
      <c r="F202" s="247"/>
      <c r="H202" s="257"/>
      <c r="I202" s="249"/>
      <c r="J202" s="247"/>
    </row>
    <row r="203" spans="1:11">
      <c r="A203" s="247"/>
      <c r="D203" s="257"/>
      <c r="E203" s="249"/>
      <c r="F203" s="247"/>
      <c r="H203" s="257"/>
      <c r="I203" s="249"/>
      <c r="J203" s="247"/>
    </row>
    <row r="204" spans="1:11">
      <c r="A204" s="247"/>
      <c r="D204" s="257"/>
      <c r="E204" s="249"/>
      <c r="F204" s="247"/>
      <c r="H204" s="257"/>
      <c r="I204" s="249"/>
      <c r="J204" s="247"/>
    </row>
    <row r="205" spans="1:11">
      <c r="A205" s="251"/>
      <c r="B205" s="239"/>
      <c r="C205" s="239"/>
      <c r="D205" s="258"/>
      <c r="E205" s="249"/>
      <c r="F205" s="251"/>
      <c r="G205" s="239"/>
      <c r="H205" s="258"/>
      <c r="I205" s="249"/>
      <c r="J205" s="251"/>
      <c r="K205" s="239"/>
    </row>
  </sheetData>
  <mergeCells count="15">
    <mergeCell ref="A1:H1"/>
    <mergeCell ref="B3:D3"/>
    <mergeCell ref="A15:K15"/>
    <mergeCell ref="A28:K28"/>
    <mergeCell ref="A60:K60"/>
    <mergeCell ref="A184:K185"/>
    <mergeCell ref="F3:H3"/>
    <mergeCell ref="J3:K3"/>
    <mergeCell ref="A45:K45"/>
    <mergeCell ref="A91:K91"/>
    <mergeCell ref="A70:K70"/>
    <mergeCell ref="A171:K171"/>
    <mergeCell ref="A153:K153"/>
    <mergeCell ref="A142:K142"/>
    <mergeCell ref="A119:K119"/>
  </mergeCells>
  <phoneticPr fontId="6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3C18-35E2-474C-B790-662FAE0F71D2}">
  <dimension ref="A2:U13"/>
  <sheetViews>
    <sheetView workbookViewId="0">
      <selection activeCell="D21" sqref="D21"/>
    </sheetView>
  </sheetViews>
  <sheetFormatPr baseColWidth="10" defaultRowHeight="16"/>
  <cols>
    <col min="1" max="1" width="12.5" customWidth="1"/>
    <col min="2" max="2" width="23.33203125" customWidth="1"/>
    <col min="3" max="3" width="10.83203125" style="30" customWidth="1"/>
    <col min="4" max="4" width="14.1640625" customWidth="1"/>
    <col min="5" max="7" width="14.1640625" style="31" customWidth="1"/>
    <col min="8" max="8" width="1.6640625" customWidth="1"/>
    <col min="9" max="9" width="12.5" customWidth="1"/>
    <col min="10" max="10" width="23.33203125" customWidth="1"/>
    <col min="11" max="11" width="10.6640625" customWidth="1"/>
    <col min="12" max="13" width="10.83203125" style="25"/>
    <col min="14" max="14" width="15.83203125" customWidth="1"/>
    <col min="15" max="15" width="14.1640625" customWidth="1"/>
    <col min="16" max="16" width="1.6640625" customWidth="1"/>
    <col min="17" max="17" width="12.5" customWidth="1"/>
    <col min="18" max="18" width="23.33203125" customWidth="1"/>
    <col min="20" max="20" width="10.6640625" customWidth="1"/>
    <col min="21" max="21" width="15.83203125" customWidth="1"/>
  </cols>
  <sheetData>
    <row r="2" spans="1:21" ht="17" thickBot="1">
      <c r="A2" s="407" t="s">
        <v>54</v>
      </c>
      <c r="B2" s="407"/>
      <c r="C2" s="407"/>
      <c r="D2" s="407"/>
      <c r="E2" s="407"/>
      <c r="F2" s="407"/>
      <c r="G2" s="407"/>
      <c r="I2" s="405" t="s">
        <v>58</v>
      </c>
      <c r="J2" s="405"/>
      <c r="K2" s="405"/>
      <c r="L2" s="405"/>
      <c r="M2" s="405"/>
      <c r="N2" s="405"/>
      <c r="O2" s="33"/>
      <c r="Q2" s="405" t="s">
        <v>62</v>
      </c>
      <c r="R2" s="405"/>
      <c r="S2" s="405"/>
      <c r="T2" s="405"/>
      <c r="U2" s="405"/>
    </row>
    <row r="4" spans="1:21" ht="17" thickBot="1">
      <c r="A4" s="22" t="s">
        <v>51</v>
      </c>
      <c r="B4" s="22" t="s">
        <v>61</v>
      </c>
      <c r="C4" s="78" t="s">
        <v>6</v>
      </c>
      <c r="D4" s="22" t="s">
        <v>73</v>
      </c>
      <c r="E4" s="32" t="s">
        <v>60</v>
      </c>
      <c r="F4" s="32" t="s">
        <v>80</v>
      </c>
      <c r="G4" s="32" t="s">
        <v>81</v>
      </c>
      <c r="H4" s="25"/>
      <c r="I4" s="22" t="s">
        <v>51</v>
      </c>
      <c r="J4" s="22" t="s">
        <v>48</v>
      </c>
      <c r="K4" s="22" t="s">
        <v>56</v>
      </c>
      <c r="L4" s="22" t="s">
        <v>57</v>
      </c>
      <c r="M4" s="22" t="s">
        <v>77</v>
      </c>
      <c r="N4" s="22" t="s">
        <v>49</v>
      </c>
      <c r="O4" s="22" t="s">
        <v>60</v>
      </c>
      <c r="P4" s="25"/>
      <c r="Q4" s="22" t="s">
        <v>51</v>
      </c>
      <c r="R4" s="22" t="s">
        <v>48</v>
      </c>
      <c r="S4" s="22" t="s">
        <v>56</v>
      </c>
      <c r="T4" s="22" t="s">
        <v>57</v>
      </c>
      <c r="U4" s="22" t="s">
        <v>49</v>
      </c>
    </row>
    <row r="6" spans="1:21">
      <c r="A6" t="s">
        <v>59</v>
      </c>
      <c r="B6" t="s">
        <v>74</v>
      </c>
      <c r="E6" s="80">
        <v>330</v>
      </c>
      <c r="I6" t="s">
        <v>63</v>
      </c>
      <c r="J6" t="s">
        <v>64</v>
      </c>
      <c r="O6" s="25">
        <v>332.95</v>
      </c>
    </row>
    <row r="7" spans="1:21">
      <c r="A7" t="s">
        <v>50</v>
      </c>
      <c r="B7" t="s">
        <v>47</v>
      </c>
      <c r="C7" s="30">
        <v>6.25</v>
      </c>
      <c r="D7" s="25">
        <v>120</v>
      </c>
      <c r="E7" s="80">
        <v>330</v>
      </c>
      <c r="F7" s="31">
        <v>320</v>
      </c>
      <c r="G7" s="31">
        <v>3080</v>
      </c>
      <c r="I7" s="79" t="s">
        <v>72</v>
      </c>
      <c r="J7" t="s">
        <v>55</v>
      </c>
      <c r="K7" s="30">
        <v>5.93</v>
      </c>
      <c r="L7" s="30">
        <v>5.48</v>
      </c>
      <c r="M7" s="30">
        <v>5.48</v>
      </c>
      <c r="N7" s="21">
        <v>0</v>
      </c>
      <c r="O7" s="31">
        <v>318</v>
      </c>
      <c r="S7" s="30"/>
      <c r="T7" s="20"/>
      <c r="U7" s="21"/>
    </row>
    <row r="8" spans="1:21">
      <c r="A8" t="s">
        <v>71</v>
      </c>
      <c r="B8" t="s">
        <v>47</v>
      </c>
      <c r="C8" s="30">
        <v>3.19</v>
      </c>
      <c r="D8" s="25">
        <v>120</v>
      </c>
      <c r="E8" s="80">
        <v>330</v>
      </c>
      <c r="F8" s="31">
        <v>320</v>
      </c>
      <c r="G8" s="31">
        <v>1733.6</v>
      </c>
      <c r="I8" t="s">
        <v>75</v>
      </c>
      <c r="J8" t="s">
        <v>55</v>
      </c>
      <c r="L8" s="25">
        <v>6.0449999999999999</v>
      </c>
    </row>
    <row r="9" spans="1:21">
      <c r="A9" t="s">
        <v>79</v>
      </c>
      <c r="B9" t="s">
        <v>47</v>
      </c>
      <c r="C9" s="30">
        <v>3.5550000000000002</v>
      </c>
      <c r="D9" s="25">
        <v>100</v>
      </c>
      <c r="E9" s="80">
        <v>330</v>
      </c>
      <c r="F9" s="31">
        <v>320</v>
      </c>
      <c r="G9" s="31">
        <v>1823.1</v>
      </c>
      <c r="L9" s="25">
        <f>L8</f>
        <v>6.0449999999999999</v>
      </c>
    </row>
    <row r="10" spans="1:21">
      <c r="A10" t="s">
        <v>82</v>
      </c>
      <c r="B10" t="s">
        <v>47</v>
      </c>
      <c r="C10" s="30">
        <v>3.12</v>
      </c>
      <c r="D10" s="25">
        <v>80</v>
      </c>
      <c r="E10" s="31">
        <v>360</v>
      </c>
      <c r="F10" s="31">
        <v>320</v>
      </c>
      <c r="G10" s="31">
        <v>1608</v>
      </c>
    </row>
    <row r="11" spans="1:21">
      <c r="A11" t="s">
        <v>162</v>
      </c>
      <c r="B11" t="s">
        <v>47</v>
      </c>
      <c r="C11" s="30">
        <v>2.93</v>
      </c>
      <c r="D11" s="25">
        <v>80</v>
      </c>
      <c r="E11" s="31">
        <v>360</v>
      </c>
      <c r="F11" s="31">
        <v>320</v>
      </c>
      <c r="G11" s="31">
        <v>1532</v>
      </c>
    </row>
    <row r="12" spans="1:21" s="11" customFormat="1" ht="17" thickBot="1">
      <c r="A12" s="97"/>
      <c r="B12" s="97"/>
      <c r="C12" s="98">
        <f>SUM(C7:C11)</f>
        <v>19.044999999999998</v>
      </c>
      <c r="D12" s="99"/>
      <c r="E12" s="406">
        <f>G12/C12</f>
        <v>513.34733525859815</v>
      </c>
      <c r="F12" s="406"/>
      <c r="G12" s="100">
        <f>SUM(G7:G11)</f>
        <v>9776.7000000000007</v>
      </c>
      <c r="L12" s="96"/>
      <c r="M12" s="96"/>
    </row>
    <row r="13" spans="1:21">
      <c r="A13" s="317" t="s">
        <v>461</v>
      </c>
      <c r="B13" s="317" t="s">
        <v>131</v>
      </c>
      <c r="C13" s="318">
        <v>-19.559999999999999</v>
      </c>
      <c r="D13" s="317"/>
      <c r="E13" s="319"/>
      <c r="F13" s="319"/>
      <c r="G13" s="319"/>
    </row>
  </sheetData>
  <mergeCells count="4">
    <mergeCell ref="I2:N2"/>
    <mergeCell ref="Q2:U2"/>
    <mergeCell ref="E12:F12"/>
    <mergeCell ref="A2:G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A5A7-2625-4545-917A-A5A064E1C989}">
  <dimension ref="A1:O82"/>
  <sheetViews>
    <sheetView topLeftCell="A24" zoomScale="125" zoomScaleNormal="115" workbookViewId="0">
      <selection activeCell="H51" sqref="H51"/>
    </sheetView>
  </sheetViews>
  <sheetFormatPr baseColWidth="10" defaultRowHeight="16"/>
  <cols>
    <col min="1" max="1" width="10.83203125" style="25"/>
    <col min="2" max="2" width="18.1640625" customWidth="1"/>
    <col min="3" max="3" width="12" bestFit="1" customWidth="1"/>
    <col min="4" max="4" width="27.5" style="25" customWidth="1"/>
    <col min="5" max="5" width="28.1640625" style="25" customWidth="1"/>
    <col min="6" max="6" width="28.33203125" customWidth="1"/>
    <col min="7" max="7" width="15" customWidth="1"/>
    <col min="13" max="13" width="16.1640625" customWidth="1"/>
    <col min="14" max="14" width="1.33203125" customWidth="1"/>
  </cols>
  <sheetData>
    <row r="1" spans="1:15" ht="16" customHeight="1">
      <c r="A1" s="386" t="s">
        <v>85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ht="16" customHeight="1">
      <c r="A2" s="386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1:15" ht="17" customHeight="1">
      <c r="A3" s="386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</row>
    <row r="4" spans="1:15">
      <c r="A4" s="161"/>
      <c r="B4" s="41"/>
      <c r="C4" s="41"/>
      <c r="D4" s="161"/>
      <c r="E4" s="161"/>
      <c r="F4" s="41"/>
      <c r="G4" s="41"/>
      <c r="H4" s="41"/>
      <c r="I4" s="41"/>
      <c r="J4" s="41"/>
      <c r="K4" s="41"/>
      <c r="L4" s="41"/>
      <c r="M4" s="41"/>
    </row>
    <row r="5" spans="1:15">
      <c r="A5" s="161"/>
      <c r="B5" s="41"/>
      <c r="C5" s="41"/>
      <c r="D5" s="161"/>
      <c r="E5" s="161"/>
      <c r="F5" s="41"/>
      <c r="G5" s="41"/>
      <c r="H5" s="41"/>
      <c r="I5" s="41"/>
      <c r="J5" s="41"/>
      <c r="K5" s="41"/>
      <c r="L5" s="41"/>
      <c r="M5" s="41"/>
    </row>
    <row r="6" spans="1:15" ht="28">
      <c r="A6" s="110" t="s">
        <v>0</v>
      </c>
      <c r="B6" s="110" t="s">
        <v>1</v>
      </c>
      <c r="C6" s="111" t="s">
        <v>2</v>
      </c>
      <c r="D6" s="112" t="s">
        <v>3</v>
      </c>
      <c r="E6" s="113" t="s">
        <v>4</v>
      </c>
      <c r="F6" s="112" t="s">
        <v>5</v>
      </c>
      <c r="G6" s="112" t="s">
        <v>6</v>
      </c>
      <c r="H6" s="112" t="s">
        <v>7</v>
      </c>
      <c r="I6" s="112" t="s">
        <v>8</v>
      </c>
      <c r="J6" s="112" t="s">
        <v>9</v>
      </c>
      <c r="K6" s="112" t="s">
        <v>10</v>
      </c>
      <c r="L6" s="114" t="s">
        <v>11</v>
      </c>
      <c r="M6" s="112" t="s">
        <v>12</v>
      </c>
      <c r="O6" s="143" t="s">
        <v>66</v>
      </c>
    </row>
    <row r="7" spans="1:15" s="10" customFormat="1" ht="16" customHeight="1">
      <c r="A7" s="379" t="s">
        <v>86</v>
      </c>
      <c r="B7" s="411" t="s">
        <v>215</v>
      </c>
      <c r="C7" s="372" t="s">
        <v>115</v>
      </c>
      <c r="D7" s="379" t="s">
        <v>70</v>
      </c>
      <c r="E7" s="379" t="s">
        <v>15</v>
      </c>
      <c r="F7" s="273" t="s">
        <v>83</v>
      </c>
      <c r="G7" s="130">
        <v>1.55</v>
      </c>
      <c r="H7" s="277">
        <v>330</v>
      </c>
      <c r="I7" s="131">
        <v>550</v>
      </c>
      <c r="J7" s="372" t="s">
        <v>16</v>
      </c>
      <c r="K7" s="277">
        <v>110</v>
      </c>
      <c r="L7" s="285">
        <f t="shared" ref="L7:L8" si="0">(I7-H7)*G7-K7</f>
        <v>231</v>
      </c>
      <c r="M7" s="332">
        <f t="shared" ref="M7:M8" si="1">G7*I7</f>
        <v>852.5</v>
      </c>
      <c r="O7" s="302">
        <f t="shared" ref="O7:O53" si="2">G7*H7</f>
        <v>511.5</v>
      </c>
    </row>
    <row r="8" spans="1:15" s="10" customFormat="1" ht="16" customHeight="1">
      <c r="A8" s="381"/>
      <c r="B8" s="412"/>
      <c r="C8" s="373"/>
      <c r="D8" s="381"/>
      <c r="E8" s="381"/>
      <c r="F8" s="273" t="s">
        <v>84</v>
      </c>
      <c r="G8" s="130">
        <v>1.44</v>
      </c>
      <c r="H8" s="277">
        <v>150</v>
      </c>
      <c r="I8" s="131">
        <v>400</v>
      </c>
      <c r="J8" s="373"/>
      <c r="K8" s="277">
        <v>110</v>
      </c>
      <c r="L8" s="285">
        <f t="shared" si="0"/>
        <v>250</v>
      </c>
      <c r="M8" s="332">
        <f t="shared" si="1"/>
        <v>576</v>
      </c>
      <c r="O8" s="278">
        <f t="shared" si="2"/>
        <v>216</v>
      </c>
    </row>
    <row r="9" spans="1:15" s="10" customFormat="1">
      <c r="A9" s="379" t="s">
        <v>93</v>
      </c>
      <c r="B9" s="382" t="s">
        <v>153</v>
      </c>
      <c r="C9" s="372" t="s">
        <v>124</v>
      </c>
      <c r="D9" s="379" t="s">
        <v>65</v>
      </c>
      <c r="E9" s="379" t="s">
        <v>108</v>
      </c>
      <c r="F9" s="273" t="s">
        <v>88</v>
      </c>
      <c r="G9" s="130">
        <v>0</v>
      </c>
      <c r="H9" s="277">
        <v>150</v>
      </c>
      <c r="I9" s="131">
        <v>215</v>
      </c>
      <c r="J9" s="372" t="s">
        <v>37</v>
      </c>
      <c r="K9" s="277">
        <v>166</v>
      </c>
      <c r="L9" s="274">
        <f t="shared" ref="L9:L29" si="3">(I9-H9)*G9-K9</f>
        <v>-166</v>
      </c>
      <c r="M9" s="331">
        <f t="shared" ref="M9:M29" si="4">G9*I9</f>
        <v>0</v>
      </c>
      <c r="O9" s="278">
        <f t="shared" si="2"/>
        <v>0</v>
      </c>
    </row>
    <row r="10" spans="1:15" s="10" customFormat="1">
      <c r="A10" s="380"/>
      <c r="B10" s="383"/>
      <c r="C10" s="378"/>
      <c r="D10" s="380"/>
      <c r="E10" s="380"/>
      <c r="F10" s="273" t="s">
        <v>89</v>
      </c>
      <c r="G10" s="130">
        <v>0</v>
      </c>
      <c r="H10" s="277">
        <v>80</v>
      </c>
      <c r="I10" s="131">
        <v>150</v>
      </c>
      <c r="J10" s="378"/>
      <c r="K10" s="277">
        <v>166</v>
      </c>
      <c r="L10" s="274">
        <f t="shared" si="3"/>
        <v>-166</v>
      </c>
      <c r="M10" s="331">
        <f t="shared" si="4"/>
        <v>0</v>
      </c>
      <c r="O10" s="278">
        <f t="shared" si="2"/>
        <v>0</v>
      </c>
    </row>
    <row r="11" spans="1:15" s="10" customFormat="1">
      <c r="A11" s="380"/>
      <c r="B11" s="383"/>
      <c r="C11" s="378"/>
      <c r="D11" s="380"/>
      <c r="E11" s="380"/>
      <c r="F11" s="273" t="s">
        <v>90</v>
      </c>
      <c r="G11" s="130">
        <v>15.88</v>
      </c>
      <c r="H11" s="277">
        <v>40</v>
      </c>
      <c r="I11" s="131">
        <v>110</v>
      </c>
      <c r="J11" s="378"/>
      <c r="K11" s="277">
        <v>166</v>
      </c>
      <c r="L11" s="274">
        <f t="shared" si="3"/>
        <v>945.60000000000014</v>
      </c>
      <c r="M11" s="331">
        <f t="shared" si="4"/>
        <v>1746.8000000000002</v>
      </c>
      <c r="O11" s="278">
        <f t="shared" si="2"/>
        <v>635.20000000000005</v>
      </c>
    </row>
    <row r="12" spans="1:15" s="10" customFormat="1">
      <c r="A12" s="380"/>
      <c r="B12" s="383"/>
      <c r="C12" s="378"/>
      <c r="D12" s="380"/>
      <c r="E12" s="380"/>
      <c r="F12" s="273" t="s">
        <v>92</v>
      </c>
      <c r="G12" s="130">
        <v>3.26</v>
      </c>
      <c r="H12" s="277">
        <v>0</v>
      </c>
      <c r="I12" s="131">
        <v>110</v>
      </c>
      <c r="J12" s="378"/>
      <c r="K12" s="277">
        <v>166</v>
      </c>
      <c r="L12" s="274">
        <f t="shared" si="3"/>
        <v>192.59999999999997</v>
      </c>
      <c r="M12" s="331">
        <f t="shared" si="4"/>
        <v>358.59999999999997</v>
      </c>
      <c r="O12" s="278">
        <f t="shared" si="2"/>
        <v>0</v>
      </c>
    </row>
    <row r="13" spans="1:15" s="10" customFormat="1">
      <c r="A13" s="381"/>
      <c r="B13" s="408"/>
      <c r="C13" s="373"/>
      <c r="D13" s="381"/>
      <c r="E13" s="381"/>
      <c r="F13" s="273" t="s">
        <v>91</v>
      </c>
      <c r="G13" s="130">
        <v>0</v>
      </c>
      <c r="H13" s="277">
        <v>-25</v>
      </c>
      <c r="I13" s="131">
        <v>40</v>
      </c>
      <c r="J13" s="373"/>
      <c r="K13" s="277">
        <v>166</v>
      </c>
      <c r="L13" s="274">
        <f t="shared" si="3"/>
        <v>-166</v>
      </c>
      <c r="M13" s="331">
        <f t="shared" si="4"/>
        <v>0</v>
      </c>
      <c r="O13" s="278">
        <f t="shared" si="2"/>
        <v>0</v>
      </c>
    </row>
    <row r="14" spans="1:15" s="10" customFormat="1">
      <c r="A14" s="379" t="s">
        <v>104</v>
      </c>
      <c r="B14" s="411" t="s">
        <v>180</v>
      </c>
      <c r="C14" s="390" t="s">
        <v>179</v>
      </c>
      <c r="D14" s="379" t="s">
        <v>105</v>
      </c>
      <c r="E14" s="379" t="s">
        <v>106</v>
      </c>
      <c r="F14" s="273" t="s">
        <v>88</v>
      </c>
      <c r="G14" s="130">
        <v>4.2</v>
      </c>
      <c r="H14" s="277">
        <v>160</v>
      </c>
      <c r="I14" s="131">
        <v>225</v>
      </c>
      <c r="J14" s="372" t="s">
        <v>192</v>
      </c>
      <c r="K14" s="277">
        <v>120</v>
      </c>
      <c r="L14" s="274">
        <v>106</v>
      </c>
      <c r="M14" s="331">
        <f t="shared" si="4"/>
        <v>945</v>
      </c>
      <c r="O14" s="278">
        <f t="shared" si="2"/>
        <v>672</v>
      </c>
    </row>
    <row r="15" spans="1:15" s="10" customFormat="1">
      <c r="A15" s="380"/>
      <c r="B15" s="413"/>
      <c r="C15" s="396"/>
      <c r="D15" s="380"/>
      <c r="E15" s="380"/>
      <c r="F15" s="273" t="s">
        <v>90</v>
      </c>
      <c r="G15" s="130">
        <v>6.68</v>
      </c>
      <c r="H15" s="277">
        <v>55</v>
      </c>
      <c r="I15" s="131">
        <v>120</v>
      </c>
      <c r="J15" s="378"/>
      <c r="K15" s="277">
        <v>120</v>
      </c>
      <c r="L15" s="274">
        <f t="shared" si="3"/>
        <v>314.2</v>
      </c>
      <c r="M15" s="331">
        <f t="shared" si="4"/>
        <v>801.59999999999991</v>
      </c>
      <c r="O15" s="278">
        <f t="shared" si="2"/>
        <v>367.4</v>
      </c>
    </row>
    <row r="16" spans="1:15" s="10" customFormat="1">
      <c r="A16" s="381"/>
      <c r="B16" s="412"/>
      <c r="C16" s="391"/>
      <c r="D16" s="381"/>
      <c r="E16" s="381"/>
      <c r="F16" s="273" t="s">
        <v>92</v>
      </c>
      <c r="G16" s="130">
        <v>2.4</v>
      </c>
      <c r="H16" s="277">
        <v>10</v>
      </c>
      <c r="I16" s="131">
        <v>70</v>
      </c>
      <c r="J16" s="373"/>
      <c r="K16" s="277">
        <v>110</v>
      </c>
      <c r="L16" s="274">
        <f t="shared" si="3"/>
        <v>34</v>
      </c>
      <c r="M16" s="331">
        <f t="shared" si="4"/>
        <v>168</v>
      </c>
      <c r="O16" s="278">
        <f t="shared" si="2"/>
        <v>24</v>
      </c>
    </row>
    <row r="17" spans="1:15" s="10" customFormat="1">
      <c r="A17" s="379" t="s">
        <v>109</v>
      </c>
      <c r="B17" s="411" t="s">
        <v>222</v>
      </c>
      <c r="C17" s="372" t="s">
        <v>142</v>
      </c>
      <c r="D17" s="379" t="s">
        <v>112</v>
      </c>
      <c r="E17" s="379" t="s">
        <v>166</v>
      </c>
      <c r="F17" s="273" t="s">
        <v>110</v>
      </c>
      <c r="G17" s="130">
        <v>12.275</v>
      </c>
      <c r="H17" s="277">
        <v>420</v>
      </c>
      <c r="I17" s="131">
        <v>480</v>
      </c>
      <c r="J17" s="372" t="s">
        <v>37</v>
      </c>
      <c r="K17" s="277">
        <v>340</v>
      </c>
      <c r="L17" s="274">
        <f t="shared" si="3"/>
        <v>396.5</v>
      </c>
      <c r="M17" s="331">
        <f t="shared" si="4"/>
        <v>5892</v>
      </c>
      <c r="O17" s="278">
        <f t="shared" si="2"/>
        <v>5155.5</v>
      </c>
    </row>
    <row r="18" spans="1:15" s="10" customFormat="1">
      <c r="A18" s="381"/>
      <c r="B18" s="412"/>
      <c r="C18" s="373"/>
      <c r="D18" s="381"/>
      <c r="E18" s="381"/>
      <c r="F18" s="273" t="s">
        <v>111</v>
      </c>
      <c r="G18" s="130">
        <v>7.3120000000000003</v>
      </c>
      <c r="H18" s="277">
        <v>450</v>
      </c>
      <c r="I18" s="131">
        <v>515</v>
      </c>
      <c r="J18" s="373"/>
      <c r="K18" s="277">
        <v>340</v>
      </c>
      <c r="L18" s="274">
        <f t="shared" si="3"/>
        <v>135.28000000000003</v>
      </c>
      <c r="M18" s="331">
        <f t="shared" si="4"/>
        <v>3765.6800000000003</v>
      </c>
      <c r="O18" s="278">
        <f t="shared" si="2"/>
        <v>3290.4</v>
      </c>
    </row>
    <row r="19" spans="1:15" s="10" customFormat="1">
      <c r="A19" s="379" t="s">
        <v>113</v>
      </c>
      <c r="B19" s="411" t="s">
        <v>215</v>
      </c>
      <c r="C19" s="372" t="s">
        <v>114</v>
      </c>
      <c r="D19" s="379" t="s">
        <v>70</v>
      </c>
      <c r="E19" s="379" t="s">
        <v>15</v>
      </c>
      <c r="F19" s="273" t="s">
        <v>83</v>
      </c>
      <c r="G19" s="130">
        <v>0</v>
      </c>
      <c r="H19" s="277">
        <v>330</v>
      </c>
      <c r="I19" s="131">
        <v>550</v>
      </c>
      <c r="J19" s="372" t="s">
        <v>52</v>
      </c>
      <c r="K19" s="131">
        <v>0</v>
      </c>
      <c r="L19" s="285">
        <f t="shared" si="3"/>
        <v>0</v>
      </c>
      <c r="M19" s="332">
        <f t="shared" si="4"/>
        <v>0</v>
      </c>
      <c r="O19" s="278">
        <f t="shared" si="2"/>
        <v>0</v>
      </c>
    </row>
    <row r="20" spans="1:15" s="10" customFormat="1">
      <c r="A20" s="380"/>
      <c r="B20" s="412"/>
      <c r="C20" s="378"/>
      <c r="D20" s="381"/>
      <c r="E20" s="381"/>
      <c r="F20" s="273" t="s">
        <v>84</v>
      </c>
      <c r="G20" s="130">
        <v>0.81499999999999995</v>
      </c>
      <c r="H20" s="277">
        <v>150</v>
      </c>
      <c r="I20" s="131">
        <v>400</v>
      </c>
      <c r="J20" s="373"/>
      <c r="K20" s="131">
        <v>0</v>
      </c>
      <c r="L20" s="285">
        <f t="shared" si="3"/>
        <v>203.75</v>
      </c>
      <c r="M20" s="332">
        <f t="shared" si="4"/>
        <v>326</v>
      </c>
      <c r="O20" s="278">
        <f t="shared" si="2"/>
        <v>122.24999999999999</v>
      </c>
    </row>
    <row r="21" spans="1:15" s="10" customFormat="1">
      <c r="A21" s="131" t="s">
        <v>116</v>
      </c>
      <c r="B21" s="277" t="s">
        <v>223</v>
      </c>
      <c r="C21" s="261" t="s">
        <v>119</v>
      </c>
      <c r="D21" s="131" t="s">
        <v>112</v>
      </c>
      <c r="E21" s="131" t="s">
        <v>117</v>
      </c>
      <c r="F21" s="273" t="s">
        <v>118</v>
      </c>
      <c r="G21" s="130">
        <v>22.106999999999999</v>
      </c>
      <c r="H21" s="277">
        <v>630</v>
      </c>
      <c r="I21" s="131">
        <v>740</v>
      </c>
      <c r="J21" s="261" t="s">
        <v>37</v>
      </c>
      <c r="K21" s="277">
        <v>520</v>
      </c>
      <c r="L21" s="274">
        <f t="shared" si="3"/>
        <v>1911.77</v>
      </c>
      <c r="M21" s="331">
        <f t="shared" si="4"/>
        <v>16359.18</v>
      </c>
      <c r="O21" s="278">
        <f t="shared" si="2"/>
        <v>13927.41</v>
      </c>
    </row>
    <row r="22" spans="1:15" s="10" customFormat="1">
      <c r="A22" s="379" t="s">
        <v>120</v>
      </c>
      <c r="B22" s="411" t="s">
        <v>215</v>
      </c>
      <c r="C22" s="372" t="s">
        <v>123</v>
      </c>
      <c r="D22" s="379" t="s">
        <v>70</v>
      </c>
      <c r="E22" s="379" t="s">
        <v>15</v>
      </c>
      <c r="F22" s="273" t="s">
        <v>121</v>
      </c>
      <c r="G22" s="130">
        <v>1.44</v>
      </c>
      <c r="H22" s="277">
        <v>330</v>
      </c>
      <c r="I22" s="131">
        <v>550</v>
      </c>
      <c r="J22" s="372" t="s">
        <v>16</v>
      </c>
      <c r="K22" s="277">
        <v>110</v>
      </c>
      <c r="L22" s="274">
        <f t="shared" si="3"/>
        <v>206.8</v>
      </c>
      <c r="M22" s="331">
        <f t="shared" si="4"/>
        <v>792</v>
      </c>
      <c r="O22" s="278">
        <f t="shared" si="2"/>
        <v>475.2</v>
      </c>
    </row>
    <row r="23" spans="1:15" s="10" customFormat="1">
      <c r="A23" s="381"/>
      <c r="B23" s="412"/>
      <c r="C23" s="373"/>
      <c r="D23" s="381"/>
      <c r="E23" s="381"/>
      <c r="F23" s="273" t="s">
        <v>122</v>
      </c>
      <c r="G23" s="130">
        <v>2.36</v>
      </c>
      <c r="H23" s="277">
        <v>150</v>
      </c>
      <c r="I23" s="131">
        <v>400</v>
      </c>
      <c r="J23" s="373"/>
      <c r="K23" s="277">
        <v>110</v>
      </c>
      <c r="L23" s="274">
        <f t="shared" si="3"/>
        <v>480</v>
      </c>
      <c r="M23" s="331">
        <f>G23*I23</f>
        <v>944</v>
      </c>
      <c r="O23" s="278">
        <f t="shared" si="2"/>
        <v>354</v>
      </c>
    </row>
    <row r="24" spans="1:15" s="10" customFormat="1">
      <c r="A24" s="379" t="s">
        <v>125</v>
      </c>
      <c r="B24" s="382" t="s">
        <v>154</v>
      </c>
      <c r="C24" s="372" t="s">
        <v>128</v>
      </c>
      <c r="D24" s="379" t="s">
        <v>65</v>
      </c>
      <c r="E24" s="379" t="s">
        <v>126</v>
      </c>
      <c r="F24" s="273" t="s">
        <v>88</v>
      </c>
      <c r="G24" s="130">
        <v>0</v>
      </c>
      <c r="H24" s="277">
        <v>150</v>
      </c>
      <c r="I24" s="131">
        <v>215</v>
      </c>
      <c r="J24" s="372" t="s">
        <v>37</v>
      </c>
      <c r="K24" s="277">
        <v>166</v>
      </c>
      <c r="L24" s="274">
        <f t="shared" ref="L24:L28" si="5">(I24-H24)*G24-K24</f>
        <v>-166</v>
      </c>
      <c r="M24" s="331">
        <f t="shared" ref="M24:M28" si="6">G24*I24</f>
        <v>0</v>
      </c>
      <c r="O24" s="278">
        <f t="shared" si="2"/>
        <v>0</v>
      </c>
    </row>
    <row r="25" spans="1:15" s="10" customFormat="1">
      <c r="A25" s="380"/>
      <c r="B25" s="383"/>
      <c r="C25" s="378"/>
      <c r="D25" s="380"/>
      <c r="E25" s="380"/>
      <c r="F25" s="273" t="s">
        <v>89</v>
      </c>
      <c r="G25" s="130">
        <v>0</v>
      </c>
      <c r="H25" s="277">
        <v>80</v>
      </c>
      <c r="I25" s="131">
        <v>150</v>
      </c>
      <c r="J25" s="378"/>
      <c r="K25" s="277">
        <v>166</v>
      </c>
      <c r="L25" s="274">
        <f t="shared" si="5"/>
        <v>-166</v>
      </c>
      <c r="M25" s="331">
        <f t="shared" si="6"/>
        <v>0</v>
      </c>
      <c r="O25" s="278">
        <f t="shared" si="2"/>
        <v>0</v>
      </c>
    </row>
    <row r="26" spans="1:15" s="10" customFormat="1">
      <c r="A26" s="380"/>
      <c r="B26" s="383"/>
      <c r="C26" s="378"/>
      <c r="D26" s="380"/>
      <c r="E26" s="380"/>
      <c r="F26" s="273" t="s">
        <v>90</v>
      </c>
      <c r="G26" s="130">
        <v>15.36</v>
      </c>
      <c r="H26" s="277">
        <v>40</v>
      </c>
      <c r="I26" s="131">
        <v>110</v>
      </c>
      <c r="J26" s="378"/>
      <c r="K26" s="277">
        <v>166</v>
      </c>
      <c r="L26" s="274">
        <f t="shared" si="5"/>
        <v>909.2</v>
      </c>
      <c r="M26" s="331">
        <f t="shared" si="6"/>
        <v>1689.6</v>
      </c>
      <c r="O26" s="278">
        <f t="shared" si="2"/>
        <v>614.4</v>
      </c>
    </row>
    <row r="27" spans="1:15" s="10" customFormat="1" ht="16" customHeight="1">
      <c r="A27" s="380"/>
      <c r="B27" s="383"/>
      <c r="C27" s="378"/>
      <c r="D27" s="380"/>
      <c r="E27" s="380"/>
      <c r="F27" s="273" t="s">
        <v>92</v>
      </c>
      <c r="G27" s="130">
        <v>2.96</v>
      </c>
      <c r="H27" s="277">
        <v>0</v>
      </c>
      <c r="I27" s="131">
        <v>110</v>
      </c>
      <c r="J27" s="378"/>
      <c r="K27" s="277">
        <v>166</v>
      </c>
      <c r="L27" s="274">
        <f t="shared" si="5"/>
        <v>159.60000000000002</v>
      </c>
      <c r="M27" s="331">
        <f t="shared" si="6"/>
        <v>325.60000000000002</v>
      </c>
      <c r="O27" s="278">
        <f t="shared" si="2"/>
        <v>0</v>
      </c>
    </row>
    <row r="28" spans="1:15" s="10" customFormat="1">
      <c r="A28" s="381"/>
      <c r="B28" s="408"/>
      <c r="C28" s="373"/>
      <c r="D28" s="381"/>
      <c r="E28" s="381"/>
      <c r="F28" s="273" t="s">
        <v>91</v>
      </c>
      <c r="G28" s="130">
        <v>0</v>
      </c>
      <c r="H28" s="277">
        <v>-25</v>
      </c>
      <c r="I28" s="131">
        <v>40</v>
      </c>
      <c r="J28" s="373"/>
      <c r="K28" s="277">
        <v>166</v>
      </c>
      <c r="L28" s="274">
        <f t="shared" si="5"/>
        <v>-166</v>
      </c>
      <c r="M28" s="331">
        <f t="shared" si="6"/>
        <v>0</v>
      </c>
      <c r="O28" s="278">
        <f t="shared" si="2"/>
        <v>0</v>
      </c>
    </row>
    <row r="29" spans="1:15" s="10" customFormat="1">
      <c r="A29" s="379" t="s">
        <v>129</v>
      </c>
      <c r="B29" s="411" t="s">
        <v>206</v>
      </c>
      <c r="C29" s="390" t="s">
        <v>191</v>
      </c>
      <c r="D29" s="379" t="s">
        <v>130</v>
      </c>
      <c r="E29" s="379" t="s">
        <v>131</v>
      </c>
      <c r="F29" s="273" t="s">
        <v>143</v>
      </c>
      <c r="G29" s="130">
        <v>13.114000000000001</v>
      </c>
      <c r="H29" s="277">
        <v>575</v>
      </c>
      <c r="I29" s="131">
        <v>650</v>
      </c>
      <c r="J29" s="372" t="s">
        <v>37</v>
      </c>
      <c r="K29" s="277">
        <v>390</v>
      </c>
      <c r="L29" s="274">
        <f t="shared" si="3"/>
        <v>593.55000000000007</v>
      </c>
      <c r="M29" s="331">
        <f t="shared" si="4"/>
        <v>8524.1</v>
      </c>
      <c r="O29" s="278">
        <f t="shared" si="2"/>
        <v>7540.55</v>
      </c>
    </row>
    <row r="30" spans="1:15" s="10" customFormat="1">
      <c r="A30" s="381"/>
      <c r="B30" s="412"/>
      <c r="C30" s="391"/>
      <c r="D30" s="381"/>
      <c r="E30" s="381"/>
      <c r="F30" s="273" t="s">
        <v>144</v>
      </c>
      <c r="G30" s="130">
        <v>11.576000000000001</v>
      </c>
      <c r="H30" s="277">
        <v>525</v>
      </c>
      <c r="I30" s="131">
        <v>600</v>
      </c>
      <c r="J30" s="373"/>
      <c r="K30" s="277">
        <v>390</v>
      </c>
      <c r="L30" s="274">
        <f t="shared" ref="L30:L44" si="7">(I30-H30)*G30-K30</f>
        <v>478.20000000000005</v>
      </c>
      <c r="M30" s="331">
        <f t="shared" ref="M30:M44" si="8">G30*I30</f>
        <v>6945.6</v>
      </c>
      <c r="O30" s="278">
        <f t="shared" si="2"/>
        <v>6077.4000000000005</v>
      </c>
    </row>
    <row r="31" spans="1:15" s="10" customFormat="1">
      <c r="A31" s="379" t="s">
        <v>132</v>
      </c>
      <c r="B31" s="411" t="s">
        <v>215</v>
      </c>
      <c r="C31" s="372" t="s">
        <v>212</v>
      </c>
      <c r="D31" s="379" t="s">
        <v>70</v>
      </c>
      <c r="E31" s="379" t="s">
        <v>15</v>
      </c>
      <c r="F31" s="273" t="s">
        <v>121</v>
      </c>
      <c r="G31" s="130">
        <v>0.14000000000000001</v>
      </c>
      <c r="H31" s="277">
        <v>330</v>
      </c>
      <c r="I31" s="131">
        <v>550</v>
      </c>
      <c r="J31" s="372" t="s">
        <v>16</v>
      </c>
      <c r="K31" s="277">
        <v>110</v>
      </c>
      <c r="L31" s="274">
        <f t="shared" si="7"/>
        <v>-79.199999999999989</v>
      </c>
      <c r="M31" s="331">
        <f t="shared" si="8"/>
        <v>77.000000000000014</v>
      </c>
      <c r="O31" s="278">
        <f t="shared" si="2"/>
        <v>46.2</v>
      </c>
    </row>
    <row r="32" spans="1:15" s="10" customFormat="1">
      <c r="A32" s="380"/>
      <c r="B32" s="412"/>
      <c r="C32" s="378"/>
      <c r="D32" s="381"/>
      <c r="E32" s="381"/>
      <c r="F32" s="273" t="s">
        <v>122</v>
      </c>
      <c r="G32" s="130">
        <v>3.06</v>
      </c>
      <c r="H32" s="277">
        <v>150</v>
      </c>
      <c r="I32" s="131">
        <v>400</v>
      </c>
      <c r="J32" s="373"/>
      <c r="K32" s="277">
        <v>110</v>
      </c>
      <c r="L32" s="274">
        <f t="shared" si="7"/>
        <v>655</v>
      </c>
      <c r="M32" s="331">
        <f>G32*I32</f>
        <v>1224</v>
      </c>
      <c r="O32" s="278">
        <f t="shared" si="2"/>
        <v>459</v>
      </c>
    </row>
    <row r="33" spans="1:15" s="10" customFormat="1">
      <c r="A33" s="131" t="s">
        <v>135</v>
      </c>
      <c r="B33" s="287" t="s">
        <v>164</v>
      </c>
      <c r="C33" s="261" t="s">
        <v>163</v>
      </c>
      <c r="D33" s="131" t="s">
        <v>136</v>
      </c>
      <c r="E33" s="131" t="s">
        <v>137</v>
      </c>
      <c r="F33" s="273" t="s">
        <v>138</v>
      </c>
      <c r="G33" s="130">
        <v>23.547000000000001</v>
      </c>
      <c r="H33" s="277">
        <v>750</v>
      </c>
      <c r="I33" s="131">
        <v>775</v>
      </c>
      <c r="J33" s="261" t="s">
        <v>139</v>
      </c>
      <c r="K33" s="131">
        <v>0</v>
      </c>
      <c r="L33" s="274">
        <f t="shared" si="7"/>
        <v>588.67500000000007</v>
      </c>
      <c r="M33" s="331">
        <f t="shared" si="8"/>
        <v>18248.924999999999</v>
      </c>
      <c r="O33" s="278">
        <f t="shared" si="2"/>
        <v>17660.25</v>
      </c>
    </row>
    <row r="34" spans="1:15" s="10" customFormat="1" ht="16" customHeight="1">
      <c r="A34" s="379" t="s">
        <v>145</v>
      </c>
      <c r="B34" s="382" t="s">
        <v>215</v>
      </c>
      <c r="C34" s="372" t="s">
        <v>146</v>
      </c>
      <c r="D34" s="379" t="s">
        <v>70</v>
      </c>
      <c r="E34" s="379" t="s">
        <v>15</v>
      </c>
      <c r="F34" s="273" t="s">
        <v>121</v>
      </c>
      <c r="G34" s="130">
        <v>0.67500000000000004</v>
      </c>
      <c r="H34" s="277">
        <v>330</v>
      </c>
      <c r="I34" s="131">
        <v>550</v>
      </c>
      <c r="J34" s="372" t="s">
        <v>16</v>
      </c>
      <c r="K34" s="277">
        <v>110</v>
      </c>
      <c r="L34" s="274">
        <f t="shared" si="7"/>
        <v>38.5</v>
      </c>
      <c r="M34" s="331">
        <f t="shared" si="8"/>
        <v>371.25</v>
      </c>
      <c r="O34" s="278">
        <f t="shared" si="2"/>
        <v>222.75000000000003</v>
      </c>
    </row>
    <row r="35" spans="1:15" s="10" customFormat="1" ht="16" customHeight="1">
      <c r="A35" s="380"/>
      <c r="B35" s="408"/>
      <c r="C35" s="378"/>
      <c r="D35" s="380"/>
      <c r="E35" s="380"/>
      <c r="F35" s="273" t="s">
        <v>122</v>
      </c>
      <c r="G35" s="130">
        <v>1.9450000000000001</v>
      </c>
      <c r="H35" s="277">
        <v>150</v>
      </c>
      <c r="I35" s="131">
        <v>400</v>
      </c>
      <c r="J35" s="378"/>
      <c r="K35" s="277">
        <v>110</v>
      </c>
      <c r="L35" s="274">
        <f t="shared" si="7"/>
        <v>376.25</v>
      </c>
      <c r="M35" s="331">
        <f t="shared" si="8"/>
        <v>778</v>
      </c>
      <c r="O35" s="278">
        <f t="shared" si="2"/>
        <v>291.75</v>
      </c>
    </row>
    <row r="36" spans="1:15" s="10" customFormat="1">
      <c r="A36" s="381"/>
      <c r="B36" s="286"/>
      <c r="C36" s="373"/>
      <c r="D36" s="381"/>
      <c r="E36" s="131" t="s">
        <v>216</v>
      </c>
      <c r="F36" s="273" t="s">
        <v>213</v>
      </c>
      <c r="G36" s="130">
        <v>0.22</v>
      </c>
      <c r="H36" s="131">
        <v>0</v>
      </c>
      <c r="I36" s="131">
        <v>270</v>
      </c>
      <c r="J36" s="373"/>
      <c r="K36" s="277">
        <v>0</v>
      </c>
      <c r="L36" s="274">
        <f t="shared" si="7"/>
        <v>59.4</v>
      </c>
      <c r="M36" s="275">
        <f t="shared" si="8"/>
        <v>59.4</v>
      </c>
      <c r="O36" s="279">
        <f t="shared" si="2"/>
        <v>0</v>
      </c>
    </row>
    <row r="37" spans="1:15" s="10" customFormat="1">
      <c r="A37" s="379" t="s">
        <v>150</v>
      </c>
      <c r="B37" s="382" t="s">
        <v>224</v>
      </c>
      <c r="C37" s="372" t="s">
        <v>155</v>
      </c>
      <c r="D37" s="379" t="s">
        <v>65</v>
      </c>
      <c r="E37" s="379" t="s">
        <v>149</v>
      </c>
      <c r="F37" s="273" t="s">
        <v>88</v>
      </c>
      <c r="G37" s="130">
        <v>0</v>
      </c>
      <c r="H37" s="277">
        <v>150</v>
      </c>
      <c r="I37" s="131">
        <v>215</v>
      </c>
      <c r="J37" s="372" t="s">
        <v>37</v>
      </c>
      <c r="K37" s="277">
        <v>166</v>
      </c>
      <c r="L37" s="274">
        <f t="shared" si="7"/>
        <v>-166</v>
      </c>
      <c r="M37" s="275">
        <f t="shared" si="8"/>
        <v>0</v>
      </c>
      <c r="O37" s="278">
        <f t="shared" si="2"/>
        <v>0</v>
      </c>
    </row>
    <row r="38" spans="1:15" s="10" customFormat="1">
      <c r="A38" s="380"/>
      <c r="B38" s="383"/>
      <c r="C38" s="378"/>
      <c r="D38" s="380"/>
      <c r="E38" s="380"/>
      <c r="F38" s="273" t="s">
        <v>89</v>
      </c>
      <c r="G38" s="130">
        <v>0</v>
      </c>
      <c r="H38" s="277">
        <v>80</v>
      </c>
      <c r="I38" s="131">
        <v>150</v>
      </c>
      <c r="J38" s="378"/>
      <c r="K38" s="277">
        <v>166</v>
      </c>
      <c r="L38" s="274">
        <f t="shared" si="7"/>
        <v>-166</v>
      </c>
      <c r="M38" s="275">
        <f t="shared" si="8"/>
        <v>0</v>
      </c>
      <c r="O38" s="278">
        <f t="shared" si="2"/>
        <v>0</v>
      </c>
    </row>
    <row r="39" spans="1:15" s="10" customFormat="1">
      <c r="A39" s="380"/>
      <c r="B39" s="383"/>
      <c r="C39" s="378"/>
      <c r="D39" s="380"/>
      <c r="E39" s="380"/>
      <c r="F39" s="273" t="s">
        <v>90</v>
      </c>
      <c r="G39" s="130">
        <v>12.48</v>
      </c>
      <c r="H39" s="277">
        <v>40</v>
      </c>
      <c r="I39" s="131">
        <v>110</v>
      </c>
      <c r="J39" s="378"/>
      <c r="K39" s="277">
        <v>166</v>
      </c>
      <c r="L39" s="274">
        <f t="shared" si="7"/>
        <v>707.6</v>
      </c>
      <c r="M39" s="331">
        <f t="shared" si="8"/>
        <v>1372.8</v>
      </c>
      <c r="O39" s="278">
        <f t="shared" si="2"/>
        <v>499.20000000000005</v>
      </c>
    </row>
    <row r="40" spans="1:15" s="10" customFormat="1">
      <c r="A40" s="380"/>
      <c r="B40" s="383"/>
      <c r="C40" s="378"/>
      <c r="D40" s="380"/>
      <c r="E40" s="380"/>
      <c r="F40" s="273" t="s">
        <v>92</v>
      </c>
      <c r="G40" s="130">
        <v>5.36</v>
      </c>
      <c r="H40" s="277">
        <v>0</v>
      </c>
      <c r="I40" s="131">
        <v>110</v>
      </c>
      <c r="J40" s="378"/>
      <c r="K40" s="277">
        <v>166</v>
      </c>
      <c r="L40" s="274">
        <f t="shared" si="7"/>
        <v>423.6</v>
      </c>
      <c r="M40" s="331">
        <f t="shared" si="8"/>
        <v>589.6</v>
      </c>
      <c r="O40" s="278">
        <f t="shared" si="2"/>
        <v>0</v>
      </c>
    </row>
    <row r="41" spans="1:15" s="10" customFormat="1">
      <c r="A41" s="381"/>
      <c r="B41" s="408"/>
      <c r="C41" s="373"/>
      <c r="D41" s="381"/>
      <c r="E41" s="381"/>
      <c r="F41" s="273" t="s">
        <v>91</v>
      </c>
      <c r="G41" s="130">
        <v>0</v>
      </c>
      <c r="H41" s="277">
        <v>-25</v>
      </c>
      <c r="I41" s="131">
        <v>40</v>
      </c>
      <c r="J41" s="373"/>
      <c r="K41" s="277">
        <v>166</v>
      </c>
      <c r="L41" s="274">
        <f t="shared" si="7"/>
        <v>-166</v>
      </c>
      <c r="M41" s="275">
        <f t="shared" si="8"/>
        <v>0</v>
      </c>
      <c r="O41" s="278">
        <f t="shared" si="2"/>
        <v>0</v>
      </c>
    </row>
    <row r="42" spans="1:15" s="10" customFormat="1">
      <c r="A42" s="379" t="s">
        <v>165</v>
      </c>
      <c r="B42" s="382" t="s">
        <v>215</v>
      </c>
      <c r="C42" s="372" t="s">
        <v>181</v>
      </c>
      <c r="D42" s="379" t="s">
        <v>70</v>
      </c>
      <c r="E42" s="379" t="s">
        <v>15</v>
      </c>
      <c r="F42" s="273" t="s">
        <v>121</v>
      </c>
      <c r="G42" s="130">
        <v>0.26500000000000001</v>
      </c>
      <c r="H42" s="277">
        <v>330</v>
      </c>
      <c r="I42" s="131">
        <v>550</v>
      </c>
      <c r="J42" s="372" t="s">
        <v>16</v>
      </c>
      <c r="K42" s="277">
        <v>110</v>
      </c>
      <c r="L42" s="274">
        <f t="shared" ref="L42:L43" si="9">(I42-H42)*G42-K42</f>
        <v>-51.699999999999996</v>
      </c>
      <c r="M42" s="331">
        <f t="shared" ref="M42:M43" si="10">G42*I42</f>
        <v>145.75</v>
      </c>
      <c r="O42" s="278">
        <f t="shared" si="2"/>
        <v>87.45</v>
      </c>
    </row>
    <row r="43" spans="1:15" s="10" customFormat="1">
      <c r="A43" s="381"/>
      <c r="B43" s="408"/>
      <c r="C43" s="373"/>
      <c r="D43" s="381"/>
      <c r="E43" s="381"/>
      <c r="F43" s="273" t="s">
        <v>122</v>
      </c>
      <c r="G43" s="130">
        <v>2.9550000000000001</v>
      </c>
      <c r="H43" s="277">
        <v>150</v>
      </c>
      <c r="I43" s="131">
        <v>400</v>
      </c>
      <c r="J43" s="373"/>
      <c r="K43" s="277">
        <v>110</v>
      </c>
      <c r="L43" s="274">
        <f t="shared" si="9"/>
        <v>628.75</v>
      </c>
      <c r="M43" s="331">
        <f t="shared" si="10"/>
        <v>1182</v>
      </c>
      <c r="O43" s="278">
        <f t="shared" si="2"/>
        <v>443.25</v>
      </c>
    </row>
    <row r="44" spans="1:15" s="10" customFormat="1">
      <c r="A44" s="379" t="s">
        <v>167</v>
      </c>
      <c r="B44" s="287" t="s">
        <v>226</v>
      </c>
      <c r="C44" s="261" t="s">
        <v>181</v>
      </c>
      <c r="D44" s="131" t="s">
        <v>168</v>
      </c>
      <c r="E44" s="131" t="s">
        <v>169</v>
      </c>
      <c r="F44" s="273" t="s">
        <v>171</v>
      </c>
      <c r="G44" s="130">
        <v>2.9</v>
      </c>
      <c r="H44" s="131">
        <v>5</v>
      </c>
      <c r="I44" s="131">
        <v>190</v>
      </c>
      <c r="J44" s="261" t="s">
        <v>173</v>
      </c>
      <c r="K44" s="277">
        <v>290</v>
      </c>
      <c r="L44" s="274">
        <f t="shared" si="7"/>
        <v>246.5</v>
      </c>
      <c r="M44" s="331">
        <f t="shared" si="8"/>
        <v>551</v>
      </c>
      <c r="O44" s="279">
        <f t="shared" si="2"/>
        <v>14.5</v>
      </c>
    </row>
    <row r="45" spans="1:15" s="10" customFormat="1">
      <c r="A45" s="381"/>
      <c r="B45" s="287" t="s">
        <v>231</v>
      </c>
      <c r="C45" s="261"/>
      <c r="D45" s="409" t="s">
        <v>172</v>
      </c>
      <c r="E45" s="410"/>
      <c r="F45" s="273"/>
      <c r="G45" s="130"/>
      <c r="H45" s="131"/>
      <c r="I45" s="131"/>
      <c r="J45" s="261"/>
      <c r="K45" s="277"/>
      <c r="L45" s="274">
        <v>310</v>
      </c>
      <c r="M45" s="331">
        <v>310</v>
      </c>
      <c r="O45" s="279">
        <v>0</v>
      </c>
    </row>
    <row r="46" spans="1:15" s="10" customFormat="1">
      <c r="A46" s="379" t="s">
        <v>170</v>
      </c>
      <c r="B46" s="287" t="s">
        <v>226</v>
      </c>
      <c r="C46" s="261" t="s">
        <v>181</v>
      </c>
      <c r="D46" s="131" t="s">
        <v>168</v>
      </c>
      <c r="E46" s="131" t="s">
        <v>169</v>
      </c>
      <c r="F46" s="273" t="s">
        <v>171</v>
      </c>
      <c r="G46" s="130">
        <v>2.93</v>
      </c>
      <c r="H46" s="131">
        <v>5</v>
      </c>
      <c r="I46" s="131">
        <v>190</v>
      </c>
      <c r="J46" s="261" t="s">
        <v>173</v>
      </c>
      <c r="K46" s="277">
        <v>290</v>
      </c>
      <c r="L46" s="274">
        <f t="shared" ref="L46:L51" si="11">(I46-H46)*G46-K46</f>
        <v>252.05000000000007</v>
      </c>
      <c r="M46" s="331">
        <f>G46*I46</f>
        <v>556.70000000000005</v>
      </c>
      <c r="O46" s="279">
        <f t="shared" si="2"/>
        <v>14.65</v>
      </c>
    </row>
    <row r="47" spans="1:15" s="10" customFormat="1">
      <c r="A47" s="381"/>
      <c r="B47" s="287" t="s">
        <v>231</v>
      </c>
      <c r="C47" s="261"/>
      <c r="D47" s="409" t="s">
        <v>172</v>
      </c>
      <c r="E47" s="410"/>
      <c r="F47" s="273"/>
      <c r="G47" s="130"/>
      <c r="H47" s="131"/>
      <c r="I47" s="131"/>
      <c r="J47" s="261"/>
      <c r="K47" s="277"/>
      <c r="L47" s="274">
        <v>310</v>
      </c>
      <c r="M47" s="331">
        <v>310</v>
      </c>
      <c r="O47" s="279">
        <v>0</v>
      </c>
    </row>
    <row r="48" spans="1:15" s="10" customFormat="1">
      <c r="A48" s="379" t="s">
        <v>183</v>
      </c>
      <c r="B48" s="288" t="s">
        <v>225</v>
      </c>
      <c r="C48" s="372" t="s">
        <v>184</v>
      </c>
      <c r="D48" s="379" t="s">
        <v>185</v>
      </c>
      <c r="E48" s="131" t="s">
        <v>14</v>
      </c>
      <c r="F48" s="273" t="s">
        <v>111</v>
      </c>
      <c r="G48" s="130">
        <v>3.625</v>
      </c>
      <c r="H48" s="131">
        <v>0</v>
      </c>
      <c r="I48" s="131">
        <v>200</v>
      </c>
      <c r="J48" s="372" t="s">
        <v>37</v>
      </c>
      <c r="K48" s="277">
        <v>880</v>
      </c>
      <c r="L48" s="274">
        <f t="shared" si="11"/>
        <v>-155</v>
      </c>
      <c r="M48" s="331">
        <f>G48*I48</f>
        <v>725</v>
      </c>
      <c r="O48" s="279">
        <f t="shared" si="2"/>
        <v>0</v>
      </c>
    </row>
    <row r="49" spans="1:15" s="10" customFormat="1">
      <c r="A49" s="381"/>
      <c r="B49" s="277" t="s">
        <v>492</v>
      </c>
      <c r="C49" s="373"/>
      <c r="D49" s="381"/>
      <c r="E49" s="131" t="s">
        <v>185</v>
      </c>
      <c r="F49" s="273" t="s">
        <v>186</v>
      </c>
      <c r="G49" s="130">
        <v>1</v>
      </c>
      <c r="H49" s="131">
        <v>0</v>
      </c>
      <c r="I49" s="131">
        <v>700</v>
      </c>
      <c r="J49" s="373"/>
      <c r="K49" s="277">
        <v>0</v>
      </c>
      <c r="L49" s="274">
        <f t="shared" si="11"/>
        <v>700</v>
      </c>
      <c r="M49" s="331">
        <f>G49*I49</f>
        <v>700</v>
      </c>
      <c r="O49" s="279">
        <f t="shared" si="2"/>
        <v>0</v>
      </c>
    </row>
    <row r="50" spans="1:15" s="10" customFormat="1">
      <c r="A50" s="131"/>
      <c r="B50" s="277" t="s">
        <v>255</v>
      </c>
      <c r="C50" s="261"/>
      <c r="D50" s="131" t="s">
        <v>70</v>
      </c>
      <c r="E50" s="131" t="s">
        <v>252</v>
      </c>
      <c r="F50" s="273" t="s">
        <v>254</v>
      </c>
      <c r="G50" s="130">
        <v>1</v>
      </c>
      <c r="H50" s="277">
        <v>4360.67</v>
      </c>
      <c r="I50" s="131">
        <v>4836.45</v>
      </c>
      <c r="J50" s="261" t="s">
        <v>52</v>
      </c>
      <c r="K50" s="131">
        <v>0</v>
      </c>
      <c r="L50" s="274">
        <f t="shared" si="11"/>
        <v>475.77999999999975</v>
      </c>
      <c r="M50" s="331">
        <f t="shared" ref="M50:M52" si="12">G50*I50</f>
        <v>4836.45</v>
      </c>
      <c r="O50" s="278">
        <f t="shared" si="2"/>
        <v>4360.67</v>
      </c>
    </row>
    <row r="51" spans="1:15" s="10" customFormat="1">
      <c r="A51" s="131"/>
      <c r="B51" s="277" t="s">
        <v>256</v>
      </c>
      <c r="C51" s="261"/>
      <c r="D51" s="131" t="s">
        <v>70</v>
      </c>
      <c r="E51" s="131" t="s">
        <v>253</v>
      </c>
      <c r="F51" s="273" t="s">
        <v>254</v>
      </c>
      <c r="G51" s="130">
        <v>1</v>
      </c>
      <c r="H51" s="277">
        <v>936.29</v>
      </c>
      <c r="I51" s="131">
        <v>1076.26</v>
      </c>
      <c r="J51" s="261" t="s">
        <v>52</v>
      </c>
      <c r="K51" s="131">
        <v>0</v>
      </c>
      <c r="L51" s="274">
        <f t="shared" si="11"/>
        <v>139.97000000000003</v>
      </c>
      <c r="M51" s="331">
        <f t="shared" si="12"/>
        <v>1076.26</v>
      </c>
      <c r="O51" s="278">
        <f t="shared" si="2"/>
        <v>936.29</v>
      </c>
    </row>
    <row r="52" spans="1:15" s="10" customFormat="1">
      <c r="A52" s="117"/>
      <c r="B52" s="117"/>
      <c r="C52" s="127"/>
      <c r="D52" s="117"/>
      <c r="E52" s="117"/>
      <c r="F52" s="120"/>
      <c r="G52" s="116"/>
      <c r="H52" s="117"/>
      <c r="I52" s="117"/>
      <c r="J52" s="120"/>
      <c r="K52" s="117"/>
      <c r="L52" s="121">
        <v>0</v>
      </c>
      <c r="M52" s="122">
        <f t="shared" si="12"/>
        <v>0</v>
      </c>
      <c r="N52"/>
      <c r="O52" s="144">
        <f t="shared" si="2"/>
        <v>0</v>
      </c>
    </row>
    <row r="53" spans="1:15" s="10" customFormat="1">
      <c r="A53" s="117"/>
      <c r="B53" s="117"/>
      <c r="C53" s="127"/>
      <c r="D53" s="117"/>
      <c r="E53" s="117"/>
      <c r="F53" s="120"/>
      <c r="G53" s="116"/>
      <c r="H53" s="117"/>
      <c r="I53" s="117"/>
      <c r="J53" s="120"/>
      <c r="K53" s="117"/>
      <c r="L53" s="121">
        <f>M53-K53</f>
        <v>0</v>
      </c>
      <c r="M53" s="122">
        <f>G53*I53</f>
        <v>0</v>
      </c>
      <c r="N53"/>
      <c r="O53" s="144">
        <f t="shared" si="2"/>
        <v>0</v>
      </c>
    </row>
    <row r="54" spans="1:15" s="10" customFormat="1">
      <c r="A54" s="128"/>
      <c r="B54" s="128"/>
      <c r="C54" s="129"/>
      <c r="D54" s="128"/>
      <c r="E54" s="128"/>
      <c r="F54" s="119"/>
      <c r="G54" s="130"/>
      <c r="H54" s="131"/>
      <c r="I54" s="131"/>
      <c r="J54" s="119"/>
      <c r="K54" s="131"/>
      <c r="L54" s="121"/>
      <c r="M54" s="122"/>
      <c r="N54"/>
      <c r="O54" s="144"/>
    </row>
    <row r="55" spans="1:15" s="12" customFormat="1" ht="17">
      <c r="A55" s="162"/>
      <c r="B55" s="133"/>
      <c r="C55" s="132"/>
      <c r="D55" s="162"/>
      <c r="E55" s="162"/>
      <c r="F55" s="132"/>
      <c r="G55" s="134">
        <f>SUM(G7:G52)</f>
        <v>187.83100000000002</v>
      </c>
      <c r="H55" s="132"/>
      <c r="I55" s="132"/>
      <c r="J55" s="132"/>
      <c r="K55" s="133"/>
      <c r="L55" s="135">
        <f>SUM(L7:L53)</f>
        <v>11680.225</v>
      </c>
      <c r="M55" s="135">
        <f>SUM(M7:M53)</f>
        <v>84126.39499999999</v>
      </c>
      <c r="O55" s="233">
        <f>SUM(O7:O54)</f>
        <v>65019.17</v>
      </c>
    </row>
    <row r="56" spans="1:15" s="12" customFormat="1" ht="18" thickBot="1">
      <c r="A56" s="163"/>
      <c r="B56" s="137"/>
      <c r="C56" s="137"/>
      <c r="D56" s="164"/>
      <c r="E56" s="164"/>
      <c r="F56" s="137"/>
      <c r="G56" s="138"/>
      <c r="H56" s="137"/>
      <c r="I56" s="137"/>
      <c r="J56" s="139" t="s">
        <v>13</v>
      </c>
      <c r="K56" s="140">
        <f>M55/G55</f>
        <v>447.88344309512263</v>
      </c>
      <c r="L56" s="141">
        <f>L55/G55</f>
        <v>62.184756509841293</v>
      </c>
      <c r="M56" s="142">
        <f>L55/M55</f>
        <v>0.13884138265998444</v>
      </c>
      <c r="O56" s="232">
        <f>O55/M55</f>
        <v>0.77287479155620542</v>
      </c>
    </row>
    <row r="57" spans="1:15">
      <c r="A57" s="161"/>
      <c r="B57" s="41"/>
      <c r="C57" s="41"/>
      <c r="D57" s="161"/>
      <c r="E57" s="161"/>
      <c r="F57" s="41"/>
      <c r="G57" s="41"/>
      <c r="H57" s="41"/>
      <c r="I57" s="41"/>
      <c r="J57" s="41"/>
      <c r="K57" s="41"/>
      <c r="L57" s="41"/>
      <c r="M57" s="41"/>
      <c r="O57" s="145"/>
    </row>
    <row r="58" spans="1:15">
      <c r="O58" s="146"/>
    </row>
    <row r="59" spans="1:15">
      <c r="G59" s="103"/>
      <c r="H59" s="11"/>
      <c r="I59" s="11"/>
      <c r="J59" s="11"/>
      <c r="O59" s="147"/>
    </row>
    <row r="63" spans="1:15">
      <c r="G63" s="103"/>
      <c r="H63" s="11"/>
    </row>
    <row r="64" spans="1:15">
      <c r="G64" s="103"/>
      <c r="H64" s="11"/>
    </row>
    <row r="65" spans="3:8">
      <c r="G65" s="103"/>
    </row>
    <row r="68" spans="3:8" ht="19">
      <c r="C68" s="104"/>
      <c r="D68" s="165"/>
      <c r="E68" s="165"/>
      <c r="H68" s="105"/>
    </row>
    <row r="69" spans="3:8">
      <c r="C69" s="25"/>
      <c r="F69" s="25"/>
      <c r="G69" s="25"/>
      <c r="H69" s="106"/>
    </row>
    <row r="70" spans="3:8">
      <c r="E70" s="28"/>
      <c r="H70" s="107"/>
    </row>
    <row r="71" spans="3:8">
      <c r="E71" s="28"/>
      <c r="H71" s="107"/>
    </row>
    <row r="72" spans="3:8">
      <c r="E72" s="28"/>
      <c r="H72" s="107"/>
    </row>
    <row r="73" spans="3:8">
      <c r="E73" s="28"/>
      <c r="H73" s="107"/>
    </row>
    <row r="74" spans="3:8">
      <c r="E74" s="28"/>
      <c r="H74" s="107"/>
    </row>
    <row r="75" spans="3:8">
      <c r="E75" s="28"/>
      <c r="H75" s="107"/>
    </row>
    <row r="76" spans="3:8">
      <c r="E76" s="28"/>
      <c r="H76" s="107"/>
    </row>
    <row r="77" spans="3:8">
      <c r="E77" s="28"/>
      <c r="H77" s="107"/>
    </row>
    <row r="78" spans="3:8">
      <c r="E78" s="28"/>
      <c r="H78" s="107"/>
    </row>
    <row r="79" spans="3:8">
      <c r="E79" s="28"/>
      <c r="H79" s="107"/>
    </row>
    <row r="80" spans="3:8">
      <c r="E80" s="96"/>
      <c r="H80" s="107"/>
    </row>
    <row r="81" spans="5:8">
      <c r="E81" s="96"/>
      <c r="H81" s="107"/>
    </row>
    <row r="82" spans="5:8">
      <c r="F82" s="108"/>
      <c r="G82" s="108"/>
      <c r="H82" s="109"/>
    </row>
  </sheetData>
  <mergeCells count="81">
    <mergeCell ref="A42:A43"/>
    <mergeCell ref="B42:B43"/>
    <mergeCell ref="C42:C43"/>
    <mergeCell ref="D42:D43"/>
    <mergeCell ref="E42:E43"/>
    <mergeCell ref="B37:B41"/>
    <mergeCell ref="C37:C41"/>
    <mergeCell ref="D37:D41"/>
    <mergeCell ref="E37:E41"/>
    <mergeCell ref="J42:J43"/>
    <mergeCell ref="J24:J28"/>
    <mergeCell ref="A24:A28"/>
    <mergeCell ref="B24:B28"/>
    <mergeCell ref="C24:C28"/>
    <mergeCell ref="D24:D28"/>
    <mergeCell ref="E24:E28"/>
    <mergeCell ref="J22:J23"/>
    <mergeCell ref="A22:A23"/>
    <mergeCell ref="B22:B23"/>
    <mergeCell ref="C22:C23"/>
    <mergeCell ref="D22:D23"/>
    <mergeCell ref="E22:E23"/>
    <mergeCell ref="A9:A13"/>
    <mergeCell ref="A1:O3"/>
    <mergeCell ref="J7:J8"/>
    <mergeCell ref="E7:E8"/>
    <mergeCell ref="D7:D8"/>
    <mergeCell ref="C7:C8"/>
    <mergeCell ref="B7:B8"/>
    <mergeCell ref="A7:A8"/>
    <mergeCell ref="J9:J13"/>
    <mergeCell ref="E9:E13"/>
    <mergeCell ref="D9:D13"/>
    <mergeCell ref="C9:C13"/>
    <mergeCell ref="B9:B13"/>
    <mergeCell ref="J14:J16"/>
    <mergeCell ref="E14:E16"/>
    <mergeCell ref="D14:D16"/>
    <mergeCell ref="C14:C16"/>
    <mergeCell ref="A14:A16"/>
    <mergeCell ref="B14:B16"/>
    <mergeCell ref="J17:J18"/>
    <mergeCell ref="A19:A20"/>
    <mergeCell ref="B19:B20"/>
    <mergeCell ref="C19:C20"/>
    <mergeCell ref="D19:D20"/>
    <mergeCell ref="E19:E20"/>
    <mergeCell ref="J19:J20"/>
    <mergeCell ref="A17:A18"/>
    <mergeCell ref="B17:B18"/>
    <mergeCell ref="C17:C18"/>
    <mergeCell ref="D17:D18"/>
    <mergeCell ref="E17:E18"/>
    <mergeCell ref="A29:A30"/>
    <mergeCell ref="J29:J30"/>
    <mergeCell ref="D29:D30"/>
    <mergeCell ref="E29:E30"/>
    <mergeCell ref="C29:C30"/>
    <mergeCell ref="B29:B30"/>
    <mergeCell ref="J31:J32"/>
    <mergeCell ref="B31:B32"/>
    <mergeCell ref="D31:D32"/>
    <mergeCell ref="E31:E32"/>
    <mergeCell ref="A31:A32"/>
    <mergeCell ref="C31:C32"/>
    <mergeCell ref="C48:C49"/>
    <mergeCell ref="A48:A49"/>
    <mergeCell ref="J48:J49"/>
    <mergeCell ref="D48:D49"/>
    <mergeCell ref="A34:A36"/>
    <mergeCell ref="J34:J36"/>
    <mergeCell ref="D34:D36"/>
    <mergeCell ref="C34:C36"/>
    <mergeCell ref="B34:B35"/>
    <mergeCell ref="E34:E35"/>
    <mergeCell ref="D45:E45"/>
    <mergeCell ref="D47:E47"/>
    <mergeCell ref="A44:A45"/>
    <mergeCell ref="A46:A47"/>
    <mergeCell ref="J37:J41"/>
    <mergeCell ref="A37:A41"/>
  </mergeCells>
  <phoneticPr fontId="6" type="noConversion"/>
  <pageMargins left="0.7" right="0.7" top="0.75" bottom="0.75" header="0.3" footer="0.3"/>
  <pageSetup paperSize="9" orientation="landscape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9261-318B-D64A-8AA4-6FDBE77BE3EB}">
  <dimension ref="A1:R70"/>
  <sheetViews>
    <sheetView topLeftCell="A32" zoomScale="125" zoomScaleNormal="140" workbookViewId="0">
      <selection activeCell="K54" sqref="K54:K56"/>
    </sheetView>
  </sheetViews>
  <sheetFormatPr baseColWidth="10" defaultRowHeight="16"/>
  <cols>
    <col min="1" max="1" width="9.83203125" customWidth="1"/>
    <col min="2" max="2" width="10.83203125" style="25"/>
    <col min="3" max="3" width="12" bestFit="1" customWidth="1"/>
    <col min="4" max="4" width="27.33203125" style="25" customWidth="1"/>
    <col min="5" max="5" width="28.1640625" style="25" customWidth="1"/>
    <col min="6" max="6" width="28.33203125" customWidth="1"/>
    <col min="14" max="14" width="1.6640625" style="67" customWidth="1"/>
    <col min="15" max="15" width="12.5" style="92" customWidth="1"/>
  </cols>
  <sheetData>
    <row r="1" spans="1:18" ht="16" customHeight="1">
      <c r="A1" s="386" t="s">
        <v>87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8" ht="16" customHeight="1">
      <c r="A2" s="386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1:18" ht="17" customHeight="1">
      <c r="A3" s="386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</row>
    <row r="4" spans="1:18">
      <c r="A4" s="41"/>
      <c r="B4" s="161"/>
      <c r="C4" s="41"/>
      <c r="D4" s="161"/>
      <c r="E4" s="161"/>
      <c r="F4" s="41"/>
      <c r="G4" s="41"/>
      <c r="H4" s="41"/>
      <c r="I4" s="41"/>
      <c r="J4" s="41"/>
      <c r="K4" s="41"/>
      <c r="L4" s="41"/>
      <c r="M4" s="41"/>
      <c r="N4" s="168"/>
      <c r="O4" s="148"/>
    </row>
    <row r="5" spans="1:18">
      <c r="A5" s="41"/>
      <c r="B5" s="161"/>
      <c r="C5" s="41"/>
      <c r="D5" s="161"/>
      <c r="E5" s="161"/>
      <c r="F5" s="41"/>
      <c r="G5" s="41"/>
      <c r="H5" s="41"/>
      <c r="I5" s="41"/>
      <c r="J5" s="41"/>
      <c r="K5" s="41"/>
      <c r="L5" s="41"/>
      <c r="M5" s="41"/>
      <c r="N5" s="168"/>
      <c r="O5" s="148"/>
    </row>
    <row r="6" spans="1:18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4"/>
      <c r="O6" s="172" t="s">
        <v>66</v>
      </c>
    </row>
    <row r="7" spans="1:18" s="10" customFormat="1" ht="16" customHeight="1">
      <c r="A7" s="379" t="s">
        <v>257</v>
      </c>
      <c r="B7" s="411" t="s">
        <v>322</v>
      </c>
      <c r="C7" s="372" t="s">
        <v>280</v>
      </c>
      <c r="D7" s="379" t="s">
        <v>299</v>
      </c>
      <c r="E7" s="379" t="s">
        <v>297</v>
      </c>
      <c r="F7" s="273" t="s">
        <v>265</v>
      </c>
      <c r="G7" s="130">
        <v>13.048999999999999</v>
      </c>
      <c r="H7" s="277">
        <v>610</v>
      </c>
      <c r="I7" s="131">
        <v>675</v>
      </c>
      <c r="J7" s="372" t="s">
        <v>37</v>
      </c>
      <c r="K7" s="277">
        <v>275</v>
      </c>
      <c r="L7" s="285">
        <f>(I7-H7)*G7-K7</f>
        <v>573.18499999999995</v>
      </c>
      <c r="M7" s="332">
        <f t="shared" ref="M7:M8" si="0">G7*I7</f>
        <v>8808.0749999999989</v>
      </c>
      <c r="O7" s="302">
        <f t="shared" ref="O7:O8" si="1">G7*H7</f>
        <v>7959.8899999999994</v>
      </c>
    </row>
    <row r="8" spans="1:18" s="10" customFormat="1" ht="16" customHeight="1">
      <c r="A8" s="381"/>
      <c r="B8" s="412"/>
      <c r="C8" s="373"/>
      <c r="D8" s="381"/>
      <c r="E8" s="381"/>
      <c r="F8" s="273" t="s">
        <v>134</v>
      </c>
      <c r="G8" s="130">
        <v>12.443</v>
      </c>
      <c r="H8" s="277">
        <v>610</v>
      </c>
      <c r="I8" s="131">
        <v>675</v>
      </c>
      <c r="J8" s="373"/>
      <c r="K8" s="277">
        <v>275</v>
      </c>
      <c r="L8" s="285">
        <f t="shared" ref="L8" si="2">(I8-H8)*G8-K8</f>
        <v>533.79499999999996</v>
      </c>
      <c r="M8" s="332">
        <f t="shared" si="0"/>
        <v>8399.0249999999996</v>
      </c>
      <c r="O8" s="278">
        <f t="shared" si="1"/>
        <v>7590.23</v>
      </c>
    </row>
    <row r="9" spans="1:18" s="10" customFormat="1" ht="16" customHeight="1">
      <c r="A9" s="379" t="s">
        <v>295</v>
      </c>
      <c r="B9" s="411" t="s">
        <v>323</v>
      </c>
      <c r="C9" s="372" t="s">
        <v>294</v>
      </c>
      <c r="D9" s="379" t="s">
        <v>299</v>
      </c>
      <c r="E9" s="379" t="s">
        <v>298</v>
      </c>
      <c r="F9" s="273" t="s">
        <v>133</v>
      </c>
      <c r="G9" s="130">
        <v>16.402999999999999</v>
      </c>
      <c r="H9" s="277">
        <v>610</v>
      </c>
      <c r="I9" s="131">
        <v>675</v>
      </c>
      <c r="J9" s="372" t="s">
        <v>37</v>
      </c>
      <c r="K9" s="277">
        <v>275</v>
      </c>
      <c r="L9" s="285">
        <f t="shared" ref="L9:L10" si="3">(I9-H9)*G9-K9</f>
        <v>791.19499999999994</v>
      </c>
      <c r="M9" s="332">
        <f t="shared" ref="M9:M10" si="4">G9*I9</f>
        <v>11072.025</v>
      </c>
      <c r="O9" s="302">
        <f t="shared" ref="O9:O44" si="5">G9*H9</f>
        <v>10005.83</v>
      </c>
    </row>
    <row r="10" spans="1:18" s="10" customFormat="1" ht="16" customHeight="1">
      <c r="A10" s="381"/>
      <c r="B10" s="412"/>
      <c r="C10" s="373"/>
      <c r="D10" s="381"/>
      <c r="E10" s="381"/>
      <c r="F10" s="273" t="s">
        <v>134</v>
      </c>
      <c r="G10" s="130">
        <v>8.5389999999999997</v>
      </c>
      <c r="H10" s="277">
        <v>610</v>
      </c>
      <c r="I10" s="131">
        <v>675</v>
      </c>
      <c r="J10" s="373"/>
      <c r="K10" s="277">
        <v>275</v>
      </c>
      <c r="L10" s="285">
        <f t="shared" si="3"/>
        <v>280.03499999999997</v>
      </c>
      <c r="M10" s="332">
        <f t="shared" si="4"/>
        <v>5763.8249999999998</v>
      </c>
      <c r="O10" s="278">
        <f t="shared" si="5"/>
        <v>5208.79</v>
      </c>
    </row>
    <row r="11" spans="1:18" s="10" customFormat="1">
      <c r="A11" s="294" t="s">
        <v>161</v>
      </c>
      <c r="B11" s="295"/>
      <c r="C11" s="295" t="s">
        <v>39</v>
      </c>
      <c r="D11" s="294" t="s">
        <v>156</v>
      </c>
      <c r="E11" s="294" t="s">
        <v>157</v>
      </c>
      <c r="F11" s="296" t="s">
        <v>158</v>
      </c>
      <c r="G11" s="297">
        <v>2.93</v>
      </c>
      <c r="H11" s="414" t="s">
        <v>159</v>
      </c>
      <c r="I11" s="415"/>
      <c r="J11" s="295" t="s">
        <v>160</v>
      </c>
      <c r="K11" s="301">
        <v>360</v>
      </c>
      <c r="L11" s="416" t="s">
        <v>159</v>
      </c>
      <c r="M11" s="417"/>
      <c r="N11" s="298"/>
      <c r="O11" s="279">
        <v>0</v>
      </c>
      <c r="P11" s="23"/>
      <c r="Q11" s="23"/>
      <c r="R11" s="23"/>
    </row>
    <row r="12" spans="1:18" s="23" customFormat="1">
      <c r="A12" s="379" t="s">
        <v>195</v>
      </c>
      <c r="B12" s="382" t="s">
        <v>336</v>
      </c>
      <c r="C12" s="372" t="s">
        <v>193</v>
      </c>
      <c r="D12" s="379" t="s">
        <v>70</v>
      </c>
      <c r="E12" s="379" t="s">
        <v>15</v>
      </c>
      <c r="F12" s="273" t="s">
        <v>121</v>
      </c>
      <c r="G12" s="130">
        <v>0.90500000000000003</v>
      </c>
      <c r="H12" s="277">
        <v>330</v>
      </c>
      <c r="I12" s="131">
        <v>550</v>
      </c>
      <c r="J12" s="372" t="s">
        <v>16</v>
      </c>
      <c r="K12" s="277">
        <v>110</v>
      </c>
      <c r="L12" s="274">
        <f t="shared" ref="L12:L32" si="6">(I12-H12)*G12-K12</f>
        <v>89.1</v>
      </c>
      <c r="M12" s="331">
        <f t="shared" ref="M12:M53" si="7">G12*I12</f>
        <v>497.75</v>
      </c>
      <c r="N12" s="291"/>
      <c r="O12" s="278">
        <f t="shared" si="5"/>
        <v>298.65000000000003</v>
      </c>
    </row>
    <row r="13" spans="1:18" s="23" customFormat="1">
      <c r="A13" s="381"/>
      <c r="B13" s="408"/>
      <c r="C13" s="373"/>
      <c r="D13" s="381"/>
      <c r="E13" s="381"/>
      <c r="F13" s="273" t="s">
        <v>122</v>
      </c>
      <c r="G13" s="130">
        <v>1.9550000000000001</v>
      </c>
      <c r="H13" s="277">
        <v>150</v>
      </c>
      <c r="I13" s="131">
        <v>400</v>
      </c>
      <c r="J13" s="373"/>
      <c r="K13" s="277">
        <v>110</v>
      </c>
      <c r="L13" s="274">
        <f t="shared" si="6"/>
        <v>378.75</v>
      </c>
      <c r="M13" s="331">
        <f t="shared" si="7"/>
        <v>782</v>
      </c>
      <c r="N13" s="291"/>
      <c r="O13" s="278">
        <f t="shared" si="5"/>
        <v>293.25</v>
      </c>
    </row>
    <row r="14" spans="1:18" s="23" customFormat="1">
      <c r="A14" s="131" t="s">
        <v>196</v>
      </c>
      <c r="B14" s="277" t="s">
        <v>263</v>
      </c>
      <c r="C14" s="261" t="s">
        <v>205</v>
      </c>
      <c r="D14" s="131" t="s">
        <v>70</v>
      </c>
      <c r="E14" s="131" t="s">
        <v>197</v>
      </c>
      <c r="F14" s="273" t="s">
        <v>198</v>
      </c>
      <c r="G14" s="130">
        <v>16.66</v>
      </c>
      <c r="H14" s="330">
        <v>195</v>
      </c>
      <c r="I14" s="131">
        <v>274.39999999999998</v>
      </c>
      <c r="J14" s="261" t="s">
        <v>16</v>
      </c>
      <c r="K14" s="277">
        <v>400</v>
      </c>
      <c r="L14" s="274">
        <f t="shared" si="6"/>
        <v>922.80399999999963</v>
      </c>
      <c r="M14" s="331">
        <f t="shared" si="7"/>
        <v>4571.5039999999999</v>
      </c>
      <c r="N14" s="291"/>
      <c r="O14" s="278">
        <f t="shared" si="5"/>
        <v>3248.7</v>
      </c>
    </row>
    <row r="15" spans="1:18" s="23" customFormat="1">
      <c r="A15" s="379" t="s">
        <v>199</v>
      </c>
      <c r="B15" s="411" t="s">
        <v>278</v>
      </c>
      <c r="C15" s="372" t="s">
        <v>233</v>
      </c>
      <c r="D15" s="379" t="s">
        <v>200</v>
      </c>
      <c r="E15" s="379" t="s">
        <v>279</v>
      </c>
      <c r="F15" s="273" t="s">
        <v>201</v>
      </c>
      <c r="G15" s="130">
        <v>4.6900000000000004</v>
      </c>
      <c r="H15" s="277">
        <v>145</v>
      </c>
      <c r="I15" s="131">
        <v>200</v>
      </c>
      <c r="J15" s="372" t="s">
        <v>192</v>
      </c>
      <c r="K15" s="277">
        <v>100</v>
      </c>
      <c r="L15" s="274">
        <f t="shared" si="6"/>
        <v>157.95000000000005</v>
      </c>
      <c r="M15" s="331">
        <f t="shared" si="7"/>
        <v>938.00000000000011</v>
      </c>
      <c r="N15" s="291"/>
      <c r="O15" s="278">
        <f t="shared" si="5"/>
        <v>680.05000000000007</v>
      </c>
    </row>
    <row r="16" spans="1:18" s="23" customFormat="1">
      <c r="A16" s="380"/>
      <c r="B16" s="413"/>
      <c r="C16" s="378"/>
      <c r="D16" s="380"/>
      <c r="E16" s="380"/>
      <c r="F16" s="273" t="s">
        <v>202</v>
      </c>
      <c r="G16" s="130">
        <v>11.43</v>
      </c>
      <c r="H16" s="277">
        <v>85</v>
      </c>
      <c r="I16" s="131">
        <v>140</v>
      </c>
      <c r="J16" s="378"/>
      <c r="K16" s="277">
        <v>250</v>
      </c>
      <c r="L16" s="274">
        <f t="shared" si="6"/>
        <v>378.65</v>
      </c>
      <c r="M16" s="331">
        <f t="shared" si="7"/>
        <v>1600.2</v>
      </c>
      <c r="N16" s="291"/>
      <c r="O16" s="278">
        <f t="shared" si="5"/>
        <v>971.55</v>
      </c>
    </row>
    <row r="17" spans="1:15" s="23" customFormat="1">
      <c r="A17" s="379" t="s">
        <v>207</v>
      </c>
      <c r="B17" s="382" t="s">
        <v>332</v>
      </c>
      <c r="C17" s="372" t="s">
        <v>214</v>
      </c>
      <c r="D17" s="131" t="s">
        <v>208</v>
      </c>
      <c r="E17" s="379" t="s">
        <v>41</v>
      </c>
      <c r="F17" s="273" t="s">
        <v>210</v>
      </c>
      <c r="G17" s="130">
        <v>1</v>
      </c>
      <c r="H17" s="277">
        <v>0</v>
      </c>
      <c r="I17" s="131">
        <v>320</v>
      </c>
      <c r="J17" s="374" t="s">
        <v>16</v>
      </c>
      <c r="K17" s="411">
        <v>318</v>
      </c>
      <c r="L17" s="274">
        <f t="shared" si="6"/>
        <v>2</v>
      </c>
      <c r="M17" s="331">
        <f t="shared" si="7"/>
        <v>320</v>
      </c>
      <c r="N17" s="291"/>
      <c r="O17" s="278">
        <f t="shared" si="5"/>
        <v>0</v>
      </c>
    </row>
    <row r="18" spans="1:15" s="23" customFormat="1">
      <c r="A18" s="380"/>
      <c r="B18" s="383"/>
      <c r="C18" s="378"/>
      <c r="D18" s="379" t="s">
        <v>209</v>
      </c>
      <c r="E18" s="380"/>
      <c r="F18" s="273" t="s">
        <v>209</v>
      </c>
      <c r="G18" s="130">
        <v>6.0449999999999999</v>
      </c>
      <c r="H18" s="277">
        <v>290</v>
      </c>
      <c r="I18" s="131">
        <v>0</v>
      </c>
      <c r="J18" s="377"/>
      <c r="K18" s="413"/>
      <c r="L18" s="274">
        <f t="shared" si="6"/>
        <v>-1753.05</v>
      </c>
      <c r="M18" s="293">
        <f t="shared" si="7"/>
        <v>0</v>
      </c>
      <c r="N18" s="291"/>
      <c r="O18" s="278">
        <f t="shared" si="5"/>
        <v>1753.05</v>
      </c>
    </row>
    <row r="19" spans="1:15" s="23" customFormat="1">
      <c r="A19" s="380"/>
      <c r="B19" s="408"/>
      <c r="C19" s="378"/>
      <c r="D19" s="381"/>
      <c r="E19" s="381"/>
      <c r="F19" s="273" t="s">
        <v>209</v>
      </c>
      <c r="G19" s="130">
        <v>6.1950000000000003</v>
      </c>
      <c r="H19" s="277">
        <v>0</v>
      </c>
      <c r="I19" s="131">
        <v>410</v>
      </c>
      <c r="J19" s="377"/>
      <c r="K19" s="412"/>
      <c r="L19" s="274">
        <f t="shared" si="6"/>
        <v>2539.9500000000003</v>
      </c>
      <c r="M19" s="333">
        <f t="shared" si="7"/>
        <v>2539.9500000000003</v>
      </c>
      <c r="N19" s="291"/>
      <c r="O19" s="278">
        <f t="shared" si="5"/>
        <v>0</v>
      </c>
    </row>
    <row r="20" spans="1:15" s="23" customFormat="1">
      <c r="A20" s="381"/>
      <c r="B20" s="287" t="s">
        <v>337</v>
      </c>
      <c r="C20" s="373"/>
      <c r="D20" s="131"/>
      <c r="E20" s="131" t="s">
        <v>14</v>
      </c>
      <c r="F20" s="273" t="s">
        <v>211</v>
      </c>
      <c r="G20" s="130">
        <v>1.0900000000000001</v>
      </c>
      <c r="H20" s="131">
        <v>0</v>
      </c>
      <c r="I20" s="131">
        <v>180</v>
      </c>
      <c r="J20" s="375"/>
      <c r="K20" s="131">
        <v>0</v>
      </c>
      <c r="L20" s="274">
        <f t="shared" si="6"/>
        <v>196.20000000000002</v>
      </c>
      <c r="M20" s="333">
        <f t="shared" si="7"/>
        <v>196.20000000000002</v>
      </c>
      <c r="N20" s="291"/>
      <c r="O20" s="279">
        <f t="shared" si="5"/>
        <v>0</v>
      </c>
    </row>
    <row r="21" spans="1:15" s="23" customFormat="1" ht="16" customHeight="1">
      <c r="A21" s="379" t="s">
        <v>218</v>
      </c>
      <c r="B21" s="382" t="s">
        <v>321</v>
      </c>
      <c r="C21" s="372" t="s">
        <v>232</v>
      </c>
      <c r="D21" s="379" t="s">
        <v>234</v>
      </c>
      <c r="E21" s="379" t="s">
        <v>296</v>
      </c>
      <c r="F21" s="273" t="s">
        <v>219</v>
      </c>
      <c r="G21" s="299">
        <v>7.6269999999999998</v>
      </c>
      <c r="H21" s="330">
        <v>350</v>
      </c>
      <c r="I21" s="292">
        <v>420</v>
      </c>
      <c r="J21" s="372" t="s">
        <v>37</v>
      </c>
      <c r="K21" s="277">
        <v>280</v>
      </c>
      <c r="L21" s="274">
        <f t="shared" si="6"/>
        <v>253.89</v>
      </c>
      <c r="M21" s="333">
        <f>G21*I21</f>
        <v>3203.3399999999997</v>
      </c>
      <c r="N21" s="291"/>
      <c r="O21" s="278">
        <f t="shared" si="5"/>
        <v>2669.45</v>
      </c>
    </row>
    <row r="22" spans="1:15" s="23" customFormat="1" ht="24" customHeight="1">
      <c r="A22" s="380"/>
      <c r="B22" s="383"/>
      <c r="C22" s="378"/>
      <c r="D22" s="380"/>
      <c r="E22" s="380"/>
      <c r="F22" s="273" t="s">
        <v>504</v>
      </c>
      <c r="G22" s="130">
        <v>5.9569999999999999</v>
      </c>
      <c r="H22" s="277">
        <v>-40</v>
      </c>
      <c r="I22" s="131">
        <v>20</v>
      </c>
      <c r="J22" s="378"/>
      <c r="K22" s="277">
        <v>200</v>
      </c>
      <c r="L22" s="274">
        <f t="shared" si="6"/>
        <v>157.42000000000002</v>
      </c>
      <c r="M22" s="333">
        <f>G22*I22</f>
        <v>119.14</v>
      </c>
      <c r="N22" s="291"/>
      <c r="O22" s="278">
        <f>-G22*H22</f>
        <v>238.28</v>
      </c>
    </row>
    <row r="23" spans="1:15" s="23" customFormat="1" ht="24" customHeight="1">
      <c r="A23" s="380"/>
      <c r="B23" s="383"/>
      <c r="C23" s="378"/>
      <c r="D23" s="380"/>
      <c r="E23" s="380"/>
      <c r="F23" s="273" t="s">
        <v>503</v>
      </c>
      <c r="G23" s="130"/>
      <c r="H23" s="277"/>
      <c r="I23" s="131"/>
      <c r="J23" s="378"/>
      <c r="K23" s="277"/>
      <c r="L23" s="274"/>
      <c r="M23" s="333">
        <f>G22*-H22</f>
        <v>238.28</v>
      </c>
      <c r="N23" s="291"/>
      <c r="O23" s="278"/>
    </row>
    <row r="24" spans="1:15" s="23" customFormat="1" ht="24" customHeight="1">
      <c r="A24" s="380"/>
      <c r="B24" s="383"/>
      <c r="C24" s="378"/>
      <c r="D24" s="380"/>
      <c r="E24" s="380"/>
      <c r="F24" s="273" t="s">
        <v>500</v>
      </c>
      <c r="G24" s="130"/>
      <c r="H24" s="277"/>
      <c r="I24" s="131">
        <v>-420</v>
      </c>
      <c r="J24" s="378"/>
      <c r="K24" s="277"/>
      <c r="L24" s="274"/>
      <c r="M24" s="333">
        <f>0.478*I24</f>
        <v>-200.76</v>
      </c>
      <c r="N24" s="291"/>
      <c r="O24" s="278"/>
    </row>
    <row r="25" spans="1:15" s="23" customFormat="1" ht="24" customHeight="1">
      <c r="A25" s="380"/>
      <c r="B25" s="383"/>
      <c r="C25" s="378"/>
      <c r="D25" s="380"/>
      <c r="E25" s="380"/>
      <c r="F25" s="273" t="s">
        <v>313</v>
      </c>
      <c r="G25" s="299">
        <v>-0.47799999999999998</v>
      </c>
      <c r="H25" s="330">
        <v>350</v>
      </c>
      <c r="I25" s="292">
        <v>420</v>
      </c>
      <c r="J25" s="378"/>
      <c r="K25" s="131"/>
      <c r="L25" s="274"/>
      <c r="M25" s="333">
        <f>G25*-H25</f>
        <v>167.29999999999998</v>
      </c>
      <c r="N25" s="291"/>
      <c r="O25" s="278">
        <f>-G25*H25</f>
        <v>167.29999999999998</v>
      </c>
    </row>
    <row r="26" spans="1:15" s="23" customFormat="1" ht="24" customHeight="1">
      <c r="A26" s="380"/>
      <c r="B26" s="383"/>
      <c r="C26" s="378"/>
      <c r="D26" s="380"/>
      <c r="E26" s="380"/>
      <c r="F26" s="273" t="s">
        <v>502</v>
      </c>
      <c r="G26" s="299">
        <v>-0.47799999999999998</v>
      </c>
      <c r="H26" s="330">
        <v>250</v>
      </c>
      <c r="I26" s="330">
        <v>-250</v>
      </c>
      <c r="J26" s="378"/>
      <c r="K26" s="131"/>
      <c r="L26" s="274">
        <f t="shared" si="6"/>
        <v>239</v>
      </c>
      <c r="M26" s="333">
        <f>-G26*I26</f>
        <v>-119.5</v>
      </c>
      <c r="N26" s="291"/>
      <c r="O26" s="278">
        <f>-G26*H26</f>
        <v>119.5</v>
      </c>
    </row>
    <row r="27" spans="1:15" s="23" customFormat="1" ht="24" customHeight="1">
      <c r="A27" s="380"/>
      <c r="B27" s="383"/>
      <c r="C27" s="378"/>
      <c r="D27" s="380"/>
      <c r="E27" s="380"/>
      <c r="F27" s="273" t="s">
        <v>501</v>
      </c>
      <c r="G27" s="299">
        <v>0.47799999999999998</v>
      </c>
      <c r="H27" s="330"/>
      <c r="I27" s="330">
        <v>250</v>
      </c>
      <c r="J27" s="378"/>
      <c r="K27" s="131"/>
      <c r="L27" s="274"/>
      <c r="M27" s="333">
        <f>G27*I27</f>
        <v>119.5</v>
      </c>
      <c r="N27" s="291"/>
      <c r="O27" s="278"/>
    </row>
    <row r="28" spans="1:15" s="23" customFormat="1" ht="24" customHeight="1">
      <c r="A28" s="381"/>
      <c r="B28" s="408"/>
      <c r="C28" s="373"/>
      <c r="D28" s="381"/>
      <c r="E28" s="381"/>
      <c r="F28" s="273" t="s">
        <v>314</v>
      </c>
      <c r="G28" s="299">
        <v>1</v>
      </c>
      <c r="H28" s="330"/>
      <c r="I28" s="330">
        <v>280</v>
      </c>
      <c r="J28" s="373"/>
      <c r="K28" s="131">
        <v>260</v>
      </c>
      <c r="L28" s="274">
        <f t="shared" si="6"/>
        <v>20</v>
      </c>
      <c r="M28" s="333">
        <f t="shared" si="7"/>
        <v>280</v>
      </c>
      <c r="N28" s="291"/>
      <c r="O28" s="278">
        <f t="shared" si="5"/>
        <v>0</v>
      </c>
    </row>
    <row r="29" spans="1:15" s="23" customFormat="1" ht="39" customHeight="1">
      <c r="A29" s="379" t="s">
        <v>221</v>
      </c>
      <c r="B29" s="382" t="s">
        <v>320</v>
      </c>
      <c r="C29" s="372" t="s">
        <v>266</v>
      </c>
      <c r="D29" s="379" t="s">
        <v>235</v>
      </c>
      <c r="E29" s="379" t="s">
        <v>293</v>
      </c>
      <c r="F29" s="273" t="s">
        <v>220</v>
      </c>
      <c r="G29" s="130">
        <v>14.199</v>
      </c>
      <c r="H29" s="277">
        <v>-40</v>
      </c>
      <c r="I29" s="131">
        <v>20</v>
      </c>
      <c r="J29" s="261" t="s">
        <v>37</v>
      </c>
      <c r="K29" s="277">
        <v>480</v>
      </c>
      <c r="L29" s="274">
        <f t="shared" si="6"/>
        <v>371.93999999999994</v>
      </c>
      <c r="M29" s="333">
        <f t="shared" si="7"/>
        <v>283.98</v>
      </c>
      <c r="N29" s="291"/>
      <c r="O29" s="278">
        <f t="shared" si="5"/>
        <v>-567.96</v>
      </c>
    </row>
    <row r="30" spans="1:15" s="23" customFormat="1">
      <c r="A30" s="381"/>
      <c r="B30" s="408"/>
      <c r="C30" s="373"/>
      <c r="D30" s="381"/>
      <c r="E30" s="381"/>
      <c r="F30" s="273" t="s">
        <v>505</v>
      </c>
      <c r="G30" s="130"/>
      <c r="H30" s="277"/>
      <c r="I30" s="131">
        <v>-40</v>
      </c>
      <c r="J30" s="329"/>
      <c r="K30" s="277"/>
      <c r="L30" s="274"/>
      <c r="M30" s="333">
        <f>G29*-I30</f>
        <v>567.96</v>
      </c>
      <c r="N30" s="291"/>
      <c r="O30" s="278"/>
    </row>
    <row r="31" spans="1:15" s="23" customFormat="1">
      <c r="A31" s="379" t="s">
        <v>229</v>
      </c>
      <c r="B31" s="379"/>
      <c r="C31" s="372" t="s">
        <v>305</v>
      </c>
      <c r="D31" s="379" t="s">
        <v>306</v>
      </c>
      <c r="E31" s="379" t="s">
        <v>169</v>
      </c>
      <c r="F31" s="273" t="s">
        <v>227</v>
      </c>
      <c r="G31" s="130">
        <v>0.14099999999999999</v>
      </c>
      <c r="H31" s="131">
        <v>-180</v>
      </c>
      <c r="I31" s="131">
        <v>0</v>
      </c>
      <c r="J31" s="372" t="s">
        <v>37</v>
      </c>
      <c r="K31" s="277">
        <v>340</v>
      </c>
      <c r="L31" s="274">
        <f t="shared" si="6"/>
        <v>-314.62</v>
      </c>
      <c r="M31" s="333">
        <v>25.38</v>
      </c>
      <c r="N31" s="291"/>
      <c r="O31" s="279">
        <f t="shared" si="5"/>
        <v>-25.38</v>
      </c>
    </row>
    <row r="32" spans="1:15" s="23" customFormat="1">
      <c r="A32" s="381"/>
      <c r="B32" s="381"/>
      <c r="C32" s="373"/>
      <c r="D32" s="381"/>
      <c r="E32" s="381"/>
      <c r="F32" s="273" t="s">
        <v>228</v>
      </c>
      <c r="G32" s="130">
        <v>1</v>
      </c>
      <c r="H32" s="131">
        <v>0</v>
      </c>
      <c r="I32" s="131">
        <v>420</v>
      </c>
      <c r="J32" s="373"/>
      <c r="K32" s="277">
        <v>0</v>
      </c>
      <c r="L32" s="274">
        <f t="shared" si="6"/>
        <v>420</v>
      </c>
      <c r="M32" s="333">
        <f t="shared" si="7"/>
        <v>420</v>
      </c>
      <c r="N32" s="291"/>
      <c r="O32" s="279">
        <f t="shared" si="5"/>
        <v>0</v>
      </c>
    </row>
    <row r="33" spans="1:15" s="23" customFormat="1">
      <c r="A33" s="379" t="s">
        <v>230</v>
      </c>
      <c r="B33" s="411" t="s">
        <v>336</v>
      </c>
      <c r="C33" s="372" t="s">
        <v>236</v>
      </c>
      <c r="D33" s="379" t="s">
        <v>70</v>
      </c>
      <c r="E33" s="379" t="s">
        <v>15</v>
      </c>
      <c r="F33" s="273" t="s">
        <v>121</v>
      </c>
      <c r="G33" s="130">
        <v>1.2250000000000001</v>
      </c>
      <c r="H33" s="131">
        <v>330</v>
      </c>
      <c r="I33" s="131">
        <v>550</v>
      </c>
      <c r="J33" s="372" t="s">
        <v>16</v>
      </c>
      <c r="K33" s="277">
        <v>110</v>
      </c>
      <c r="L33" s="274">
        <f t="shared" ref="L33:L51" si="8">(I33-H33)*G33-K33</f>
        <v>159.5</v>
      </c>
      <c r="M33" s="331">
        <f t="shared" ref="M33:M39" si="9">G33*I33</f>
        <v>673.75</v>
      </c>
      <c r="N33" s="291"/>
      <c r="O33" s="278">
        <f t="shared" si="5"/>
        <v>404.25000000000006</v>
      </c>
    </row>
    <row r="34" spans="1:15" s="23" customFormat="1">
      <c r="A34" s="381"/>
      <c r="B34" s="412"/>
      <c r="C34" s="373"/>
      <c r="D34" s="381"/>
      <c r="E34" s="381"/>
      <c r="F34" s="273" t="s">
        <v>122</v>
      </c>
      <c r="G34" s="130">
        <v>1.81</v>
      </c>
      <c r="H34" s="131">
        <v>150</v>
      </c>
      <c r="I34" s="131">
        <v>400</v>
      </c>
      <c r="J34" s="373"/>
      <c r="K34" s="277">
        <v>110</v>
      </c>
      <c r="L34" s="274">
        <f t="shared" si="8"/>
        <v>342.5</v>
      </c>
      <c r="M34" s="331">
        <f t="shared" si="9"/>
        <v>724</v>
      </c>
      <c r="N34" s="291"/>
      <c r="O34" s="278">
        <f t="shared" si="5"/>
        <v>271.5</v>
      </c>
    </row>
    <row r="35" spans="1:15" s="23" customFormat="1">
      <c r="A35" s="379" t="s">
        <v>237</v>
      </c>
      <c r="B35" s="382" t="s">
        <v>282</v>
      </c>
      <c r="C35" s="372" t="s">
        <v>239</v>
      </c>
      <c r="D35" s="379" t="s">
        <v>65</v>
      </c>
      <c r="E35" s="379" t="s">
        <v>238</v>
      </c>
      <c r="F35" s="273" t="s">
        <v>88</v>
      </c>
      <c r="G35" s="130">
        <v>0</v>
      </c>
      <c r="H35" s="277">
        <v>150</v>
      </c>
      <c r="I35" s="131">
        <v>220</v>
      </c>
      <c r="J35" s="372" t="s">
        <v>37</v>
      </c>
      <c r="K35" s="277">
        <v>166</v>
      </c>
      <c r="L35" s="274">
        <f t="shared" si="8"/>
        <v>-166</v>
      </c>
      <c r="M35" s="331">
        <f t="shared" si="9"/>
        <v>0</v>
      </c>
      <c r="N35" s="291"/>
      <c r="O35" s="278">
        <f t="shared" si="5"/>
        <v>0</v>
      </c>
    </row>
    <row r="36" spans="1:15" s="23" customFormat="1">
      <c r="A36" s="380"/>
      <c r="B36" s="383"/>
      <c r="C36" s="378"/>
      <c r="D36" s="380"/>
      <c r="E36" s="380"/>
      <c r="F36" s="273" t="s">
        <v>89</v>
      </c>
      <c r="G36" s="130">
        <v>0</v>
      </c>
      <c r="H36" s="277">
        <v>85</v>
      </c>
      <c r="I36" s="131">
        <v>155</v>
      </c>
      <c r="J36" s="378"/>
      <c r="K36" s="277">
        <v>166</v>
      </c>
      <c r="L36" s="274">
        <f t="shared" si="8"/>
        <v>-166</v>
      </c>
      <c r="M36" s="331">
        <f t="shared" si="9"/>
        <v>0</v>
      </c>
      <c r="N36" s="291"/>
      <c r="O36" s="278">
        <f t="shared" si="5"/>
        <v>0</v>
      </c>
    </row>
    <row r="37" spans="1:15" s="23" customFormat="1">
      <c r="A37" s="380"/>
      <c r="B37" s="383"/>
      <c r="C37" s="378"/>
      <c r="D37" s="380"/>
      <c r="E37" s="380"/>
      <c r="F37" s="273" t="s">
        <v>90</v>
      </c>
      <c r="G37" s="130">
        <v>15.23</v>
      </c>
      <c r="H37" s="277">
        <v>35</v>
      </c>
      <c r="I37" s="131">
        <v>105</v>
      </c>
      <c r="J37" s="378"/>
      <c r="K37" s="277">
        <v>166</v>
      </c>
      <c r="L37" s="274">
        <f t="shared" si="8"/>
        <v>900.10000000000014</v>
      </c>
      <c r="M37" s="331">
        <f t="shared" si="9"/>
        <v>1599.15</v>
      </c>
      <c r="N37" s="291"/>
      <c r="O37" s="278">
        <f t="shared" si="5"/>
        <v>533.05000000000007</v>
      </c>
    </row>
    <row r="38" spans="1:15" s="23" customFormat="1">
      <c r="A38" s="380"/>
      <c r="B38" s="383"/>
      <c r="C38" s="378"/>
      <c r="D38" s="380"/>
      <c r="E38" s="380"/>
      <c r="F38" s="273" t="s">
        <v>92</v>
      </c>
      <c r="G38" s="130">
        <v>3.85</v>
      </c>
      <c r="H38" s="277">
        <v>0</v>
      </c>
      <c r="I38" s="131">
        <v>105</v>
      </c>
      <c r="J38" s="378"/>
      <c r="K38" s="277">
        <v>166</v>
      </c>
      <c r="L38" s="274">
        <f t="shared" si="8"/>
        <v>238.25</v>
      </c>
      <c r="M38" s="331">
        <f t="shared" si="9"/>
        <v>404.25</v>
      </c>
      <c r="N38" s="291"/>
      <c r="O38" s="278">
        <f t="shared" si="5"/>
        <v>0</v>
      </c>
    </row>
    <row r="39" spans="1:15" s="23" customFormat="1" ht="16" customHeight="1">
      <c r="A39" s="381"/>
      <c r="B39" s="408"/>
      <c r="C39" s="373"/>
      <c r="D39" s="381"/>
      <c r="E39" s="381"/>
      <c r="F39" s="273" t="s">
        <v>91</v>
      </c>
      <c r="G39" s="130">
        <v>0</v>
      </c>
      <c r="H39" s="277">
        <v>-35</v>
      </c>
      <c r="I39" s="131">
        <v>30</v>
      </c>
      <c r="J39" s="373"/>
      <c r="K39" s="277">
        <v>166</v>
      </c>
      <c r="L39" s="274">
        <f t="shared" si="8"/>
        <v>-166</v>
      </c>
      <c r="M39" s="331">
        <f t="shared" si="9"/>
        <v>0</v>
      </c>
      <c r="N39" s="291"/>
      <c r="O39" s="278">
        <f t="shared" si="5"/>
        <v>0</v>
      </c>
    </row>
    <row r="40" spans="1:15" s="23" customFormat="1">
      <c r="A40" s="131" t="s">
        <v>243</v>
      </c>
      <c r="B40" s="287" t="s">
        <v>453</v>
      </c>
      <c r="C40" s="261" t="s">
        <v>292</v>
      </c>
      <c r="D40" s="131" t="s">
        <v>14</v>
      </c>
      <c r="E40" s="131" t="s">
        <v>244</v>
      </c>
      <c r="F40" s="273" t="s">
        <v>242</v>
      </c>
      <c r="G40" s="130">
        <v>22.375</v>
      </c>
      <c r="H40" s="277">
        <v>660</v>
      </c>
      <c r="I40" s="131">
        <v>780</v>
      </c>
      <c r="J40" s="261" t="s">
        <v>37</v>
      </c>
      <c r="K40" s="277">
        <v>1180</v>
      </c>
      <c r="L40" s="285">
        <f t="shared" si="8"/>
        <v>1505</v>
      </c>
      <c r="M40" s="333">
        <f t="shared" si="7"/>
        <v>17452.5</v>
      </c>
      <c r="N40" s="291"/>
      <c r="O40" s="278">
        <f t="shared" si="5"/>
        <v>14767.5</v>
      </c>
    </row>
    <row r="41" spans="1:15" s="23" customFormat="1">
      <c r="A41" s="131" t="s">
        <v>250</v>
      </c>
      <c r="B41" s="287" t="s">
        <v>456</v>
      </c>
      <c r="C41" s="261" t="s">
        <v>271</v>
      </c>
      <c r="D41" s="131" t="s">
        <v>14</v>
      </c>
      <c r="E41" s="131" t="s">
        <v>249</v>
      </c>
      <c r="F41" s="273" t="s">
        <v>247</v>
      </c>
      <c r="G41" s="130">
        <v>23.81</v>
      </c>
      <c r="H41" s="277">
        <v>540</v>
      </c>
      <c r="I41" s="131">
        <v>620</v>
      </c>
      <c r="J41" s="261" t="s">
        <v>37</v>
      </c>
      <c r="K41" s="277">
        <v>680</v>
      </c>
      <c r="L41" s="285">
        <f t="shared" si="8"/>
        <v>1224.8</v>
      </c>
      <c r="M41" s="333">
        <f t="shared" si="7"/>
        <v>14762.199999999999</v>
      </c>
      <c r="N41" s="291"/>
      <c r="O41" s="278">
        <f t="shared" si="5"/>
        <v>12857.4</v>
      </c>
    </row>
    <row r="42" spans="1:15" s="23" customFormat="1">
      <c r="A42" s="131" t="s">
        <v>251</v>
      </c>
      <c r="B42" s="287" t="s">
        <v>455</v>
      </c>
      <c r="C42" s="261" t="s">
        <v>272</v>
      </c>
      <c r="D42" s="131" t="s">
        <v>157</v>
      </c>
      <c r="E42" s="131" t="s">
        <v>248</v>
      </c>
      <c r="F42" s="273" t="s">
        <v>247</v>
      </c>
      <c r="G42" s="130">
        <v>19.559999999999999</v>
      </c>
      <c r="H42" s="277">
        <v>513.35</v>
      </c>
      <c r="I42" s="131">
        <v>620</v>
      </c>
      <c r="J42" s="261" t="s">
        <v>37</v>
      </c>
      <c r="K42" s="277">
        <v>680</v>
      </c>
      <c r="L42" s="285">
        <f t="shared" si="8"/>
        <v>1406.0739999999996</v>
      </c>
      <c r="M42" s="333">
        <f t="shared" si="7"/>
        <v>12127.199999999999</v>
      </c>
      <c r="N42" s="291"/>
      <c r="O42" s="278">
        <f t="shared" si="5"/>
        <v>10041.126</v>
      </c>
    </row>
    <row r="43" spans="1:15" s="23" customFormat="1">
      <c r="A43" s="379" t="s">
        <v>258</v>
      </c>
      <c r="B43" s="382" t="s">
        <v>310</v>
      </c>
      <c r="C43" s="372" t="s">
        <v>277</v>
      </c>
      <c r="D43" s="379" t="s">
        <v>259</v>
      </c>
      <c r="E43" s="379" t="s">
        <v>260</v>
      </c>
      <c r="F43" s="273" t="s">
        <v>261</v>
      </c>
      <c r="G43" s="130">
        <v>9.92</v>
      </c>
      <c r="H43" s="131">
        <v>0</v>
      </c>
      <c r="I43" s="131">
        <v>30</v>
      </c>
      <c r="J43" s="372" t="s">
        <v>192</v>
      </c>
      <c r="K43" s="277">
        <v>175</v>
      </c>
      <c r="L43" s="285">
        <f t="shared" si="8"/>
        <v>122.60000000000002</v>
      </c>
      <c r="M43" s="333">
        <f t="shared" si="7"/>
        <v>297.60000000000002</v>
      </c>
      <c r="N43" s="291"/>
      <c r="O43" s="279">
        <f t="shared" si="5"/>
        <v>0</v>
      </c>
    </row>
    <row r="44" spans="1:15" s="23" customFormat="1">
      <c r="A44" s="381"/>
      <c r="B44" s="408"/>
      <c r="C44" s="373"/>
      <c r="D44" s="381"/>
      <c r="E44" s="381"/>
      <c r="F44" s="273" t="s">
        <v>198</v>
      </c>
      <c r="G44" s="130">
        <v>6.3</v>
      </c>
      <c r="H44" s="277">
        <v>50</v>
      </c>
      <c r="I44" s="131">
        <v>250</v>
      </c>
      <c r="J44" s="373"/>
      <c r="K44" s="277">
        <v>175</v>
      </c>
      <c r="L44" s="285">
        <f t="shared" si="8"/>
        <v>1085</v>
      </c>
      <c r="M44" s="333">
        <f t="shared" si="7"/>
        <v>1575</v>
      </c>
      <c r="N44" s="291"/>
      <c r="O44" s="278">
        <f t="shared" si="5"/>
        <v>315</v>
      </c>
    </row>
    <row r="45" spans="1:15" s="23" customFormat="1">
      <c r="A45" s="131" t="s">
        <v>262</v>
      </c>
      <c r="B45" s="277" t="s">
        <v>326</v>
      </c>
      <c r="C45" s="261" t="s">
        <v>281</v>
      </c>
      <c r="D45" s="131" t="s">
        <v>70</v>
      </c>
      <c r="E45" s="131" t="s">
        <v>264</v>
      </c>
      <c r="F45" s="273" t="s">
        <v>198</v>
      </c>
      <c r="G45" s="130">
        <v>18.96</v>
      </c>
      <c r="H45" s="277">
        <v>200</v>
      </c>
      <c r="I45" s="131">
        <v>274.39999999999998</v>
      </c>
      <c r="J45" s="261" t="s">
        <v>16</v>
      </c>
      <c r="K45" s="277">
        <v>400</v>
      </c>
      <c r="L45" s="285">
        <f t="shared" si="8"/>
        <v>1010.6239999999996</v>
      </c>
      <c r="M45" s="333">
        <f t="shared" si="7"/>
        <v>5202.6239999999998</v>
      </c>
      <c r="N45" s="291"/>
      <c r="O45" s="278">
        <f>G45*H45</f>
        <v>3792</v>
      </c>
    </row>
    <row r="46" spans="1:15" s="23" customFormat="1">
      <c r="A46" s="131" t="s">
        <v>273</v>
      </c>
      <c r="B46" s="277" t="s">
        <v>332</v>
      </c>
      <c r="C46" s="261" t="s">
        <v>280</v>
      </c>
      <c r="D46" s="131" t="s">
        <v>274</v>
      </c>
      <c r="E46" s="131" t="s">
        <v>506</v>
      </c>
      <c r="F46" s="273" t="s">
        <v>275</v>
      </c>
      <c r="G46" s="130">
        <v>1</v>
      </c>
      <c r="H46" s="131">
        <v>0</v>
      </c>
      <c r="I46" s="131">
        <v>600</v>
      </c>
      <c r="J46" s="261" t="s">
        <v>16</v>
      </c>
      <c r="K46" s="277">
        <v>456.75</v>
      </c>
      <c r="L46" s="285">
        <f t="shared" si="8"/>
        <v>143.25</v>
      </c>
      <c r="M46" s="333">
        <f t="shared" si="7"/>
        <v>600</v>
      </c>
      <c r="N46" s="291"/>
      <c r="O46" s="279">
        <f t="shared" ref="O46:O61" si="10">G46*H46</f>
        <v>0</v>
      </c>
    </row>
    <row r="47" spans="1:15" s="23" customFormat="1">
      <c r="A47" s="379" t="s">
        <v>276</v>
      </c>
      <c r="B47" s="411" t="s">
        <v>311</v>
      </c>
      <c r="C47" s="372" t="s">
        <v>271</v>
      </c>
      <c r="D47" s="379" t="s">
        <v>200</v>
      </c>
      <c r="E47" s="379" t="s">
        <v>260</v>
      </c>
      <c r="F47" s="273" t="s">
        <v>88</v>
      </c>
      <c r="G47" s="130">
        <v>12.8</v>
      </c>
      <c r="H47" s="277">
        <v>160</v>
      </c>
      <c r="I47" s="131">
        <v>220</v>
      </c>
      <c r="J47" s="372" t="s">
        <v>192</v>
      </c>
      <c r="K47" s="277">
        <v>300</v>
      </c>
      <c r="L47" s="285">
        <f t="shared" si="8"/>
        <v>468</v>
      </c>
      <c r="M47" s="333">
        <f t="shared" si="7"/>
        <v>2816</v>
      </c>
      <c r="N47" s="291"/>
      <c r="O47" s="278">
        <f t="shared" si="10"/>
        <v>2048</v>
      </c>
    </row>
    <row r="48" spans="1:15" s="23" customFormat="1">
      <c r="A48" s="380"/>
      <c r="B48" s="413"/>
      <c r="C48" s="378"/>
      <c r="D48" s="380"/>
      <c r="E48" s="380"/>
      <c r="F48" s="273" t="s">
        <v>89</v>
      </c>
      <c r="G48" s="130">
        <v>1.38</v>
      </c>
      <c r="H48" s="277">
        <v>95</v>
      </c>
      <c r="I48" s="131">
        <v>155</v>
      </c>
      <c r="J48" s="378"/>
      <c r="K48" s="277">
        <v>50</v>
      </c>
      <c r="L48" s="285">
        <f t="shared" si="8"/>
        <v>32.799999999999997</v>
      </c>
      <c r="M48" s="333">
        <f t="shared" si="7"/>
        <v>213.89999999999998</v>
      </c>
      <c r="N48" s="291"/>
      <c r="O48" s="278">
        <f t="shared" si="10"/>
        <v>131.1</v>
      </c>
    </row>
    <row r="49" spans="1:15" s="23" customFormat="1">
      <c r="A49" s="379" t="s">
        <v>287</v>
      </c>
      <c r="B49" s="382" t="s">
        <v>454</v>
      </c>
      <c r="C49" s="372" t="s">
        <v>292</v>
      </c>
      <c r="D49" s="379" t="s">
        <v>14</v>
      </c>
      <c r="E49" s="379" t="s">
        <v>286</v>
      </c>
      <c r="F49" s="273" t="s">
        <v>283</v>
      </c>
      <c r="G49" s="130">
        <v>6.12</v>
      </c>
      <c r="H49" s="277">
        <v>500</v>
      </c>
      <c r="I49" s="131">
        <v>650</v>
      </c>
      <c r="J49" s="372" t="s">
        <v>37</v>
      </c>
      <c r="K49" s="277">
        <v>374</v>
      </c>
      <c r="L49" s="285">
        <f t="shared" si="8"/>
        <v>544</v>
      </c>
      <c r="M49" s="333">
        <f t="shared" si="7"/>
        <v>3978</v>
      </c>
      <c r="N49" s="291"/>
      <c r="O49" s="278">
        <f t="shared" si="10"/>
        <v>3060</v>
      </c>
    </row>
    <row r="50" spans="1:15" s="23" customFormat="1">
      <c r="A50" s="380"/>
      <c r="B50" s="383"/>
      <c r="C50" s="378"/>
      <c r="D50" s="380"/>
      <c r="E50" s="380"/>
      <c r="F50" s="273" t="s">
        <v>284</v>
      </c>
      <c r="G50" s="130">
        <v>0.36</v>
      </c>
      <c r="H50" s="277">
        <v>100</v>
      </c>
      <c r="I50" s="131">
        <v>400</v>
      </c>
      <c r="J50" s="378"/>
      <c r="K50" s="277">
        <v>373</v>
      </c>
      <c r="L50" s="285">
        <f t="shared" si="8"/>
        <v>-265</v>
      </c>
      <c r="M50" s="333">
        <f t="shared" si="7"/>
        <v>144</v>
      </c>
      <c r="N50" s="291"/>
      <c r="O50" s="278">
        <f t="shared" si="10"/>
        <v>36</v>
      </c>
    </row>
    <row r="51" spans="1:15" s="23" customFormat="1">
      <c r="A51" s="381"/>
      <c r="B51" s="408"/>
      <c r="C51" s="373"/>
      <c r="D51" s="381"/>
      <c r="E51" s="381"/>
      <c r="F51" s="273" t="s">
        <v>285</v>
      </c>
      <c r="G51" s="130">
        <v>1.92</v>
      </c>
      <c r="H51" s="277">
        <v>100</v>
      </c>
      <c r="I51" s="131">
        <v>350</v>
      </c>
      <c r="J51" s="373"/>
      <c r="K51" s="277">
        <v>373</v>
      </c>
      <c r="L51" s="285">
        <f t="shared" si="8"/>
        <v>107</v>
      </c>
      <c r="M51" s="333">
        <f t="shared" si="7"/>
        <v>672</v>
      </c>
      <c r="N51" s="291"/>
      <c r="O51" s="278">
        <f t="shared" si="10"/>
        <v>192</v>
      </c>
    </row>
    <row r="52" spans="1:15" s="23" customFormat="1">
      <c r="A52" s="379" t="s">
        <v>290</v>
      </c>
      <c r="B52" s="411" t="s">
        <v>336</v>
      </c>
      <c r="C52" s="372" t="s">
        <v>291</v>
      </c>
      <c r="D52" s="379" t="s">
        <v>70</v>
      </c>
      <c r="E52" s="379" t="s">
        <v>15</v>
      </c>
      <c r="F52" s="273" t="s">
        <v>121</v>
      </c>
      <c r="G52" s="130">
        <v>1.3149999999999999</v>
      </c>
      <c r="H52" s="277">
        <v>330</v>
      </c>
      <c r="I52" s="131">
        <v>550</v>
      </c>
      <c r="J52" s="372" t="s">
        <v>16</v>
      </c>
      <c r="K52" s="277">
        <v>110</v>
      </c>
      <c r="L52" s="274">
        <f t="shared" ref="L52:L58" si="11">(I52-H52)*G52-K52</f>
        <v>179.3</v>
      </c>
      <c r="M52" s="331">
        <f t="shared" si="7"/>
        <v>723.25</v>
      </c>
      <c r="N52" s="291"/>
      <c r="O52" s="278">
        <f t="shared" si="10"/>
        <v>433.95</v>
      </c>
    </row>
    <row r="53" spans="1:15" s="23" customFormat="1">
      <c r="A53" s="381"/>
      <c r="B53" s="412"/>
      <c r="C53" s="373"/>
      <c r="D53" s="381"/>
      <c r="E53" s="381"/>
      <c r="F53" s="273" t="s">
        <v>122</v>
      </c>
      <c r="G53" s="130">
        <v>1.665</v>
      </c>
      <c r="H53" s="277">
        <v>150</v>
      </c>
      <c r="I53" s="131">
        <v>400</v>
      </c>
      <c r="J53" s="373"/>
      <c r="K53" s="277">
        <v>110</v>
      </c>
      <c r="L53" s="274">
        <f t="shared" si="11"/>
        <v>306.25</v>
      </c>
      <c r="M53" s="331">
        <f t="shared" si="7"/>
        <v>666</v>
      </c>
      <c r="N53" s="291"/>
      <c r="O53" s="278">
        <f t="shared" si="10"/>
        <v>249.75</v>
      </c>
    </row>
    <row r="54" spans="1:15" s="23" customFormat="1">
      <c r="A54" s="379" t="s">
        <v>304</v>
      </c>
      <c r="B54" s="382" t="s">
        <v>332</v>
      </c>
      <c r="C54" s="372" t="s">
        <v>305</v>
      </c>
      <c r="D54" s="131" t="s">
        <v>208</v>
      </c>
      <c r="E54" s="379" t="s">
        <v>41</v>
      </c>
      <c r="F54" s="273" t="s">
        <v>210</v>
      </c>
      <c r="G54" s="130">
        <v>1</v>
      </c>
      <c r="H54" s="277">
        <v>0</v>
      </c>
      <c r="I54" s="131">
        <v>320</v>
      </c>
      <c r="J54" s="374" t="s">
        <v>16</v>
      </c>
      <c r="K54" s="411">
        <v>318</v>
      </c>
      <c r="L54" s="274">
        <f t="shared" si="11"/>
        <v>2</v>
      </c>
      <c r="M54" s="331">
        <f t="shared" ref="M54:M58" si="12">G54*I54</f>
        <v>320</v>
      </c>
      <c r="N54" s="291"/>
      <c r="O54" s="278">
        <f t="shared" si="10"/>
        <v>0</v>
      </c>
    </row>
    <row r="55" spans="1:15" s="23" customFormat="1">
      <c r="A55" s="380"/>
      <c r="B55" s="383"/>
      <c r="C55" s="378"/>
      <c r="D55" s="379" t="s">
        <v>209</v>
      </c>
      <c r="E55" s="380"/>
      <c r="F55" s="273" t="s">
        <v>209</v>
      </c>
      <c r="G55" s="130">
        <v>5.7249999999999996</v>
      </c>
      <c r="H55" s="277">
        <v>290</v>
      </c>
      <c r="I55" s="131">
        <v>0</v>
      </c>
      <c r="J55" s="377"/>
      <c r="K55" s="413"/>
      <c r="L55" s="274">
        <f t="shared" si="11"/>
        <v>-1660.25</v>
      </c>
      <c r="M55" s="293">
        <f t="shared" si="12"/>
        <v>0</v>
      </c>
      <c r="N55" s="291"/>
      <c r="O55" s="278">
        <f t="shared" si="10"/>
        <v>1660.25</v>
      </c>
    </row>
    <row r="56" spans="1:15" s="23" customFormat="1">
      <c r="A56" s="380"/>
      <c r="B56" s="408"/>
      <c r="C56" s="378"/>
      <c r="D56" s="381"/>
      <c r="E56" s="381"/>
      <c r="F56" s="273" t="s">
        <v>209</v>
      </c>
      <c r="G56" s="130">
        <v>5.875</v>
      </c>
      <c r="H56" s="277">
        <v>0</v>
      </c>
      <c r="I56" s="131">
        <v>410</v>
      </c>
      <c r="J56" s="377"/>
      <c r="K56" s="412"/>
      <c r="L56" s="274">
        <f t="shared" si="11"/>
        <v>2408.75</v>
      </c>
      <c r="M56" s="333">
        <f t="shared" si="12"/>
        <v>2408.75</v>
      </c>
      <c r="N56" s="291"/>
      <c r="O56" s="278">
        <f t="shared" si="10"/>
        <v>0</v>
      </c>
    </row>
    <row r="57" spans="1:15" s="23" customFormat="1">
      <c r="A57" s="381"/>
      <c r="B57" s="287" t="s">
        <v>337</v>
      </c>
      <c r="C57" s="373"/>
      <c r="D57" s="131"/>
      <c r="E57" s="131" t="s">
        <v>14</v>
      </c>
      <c r="F57" s="273" t="s">
        <v>211</v>
      </c>
      <c r="G57" s="130">
        <v>0.22500000000000001</v>
      </c>
      <c r="H57" s="131">
        <v>0</v>
      </c>
      <c r="I57" s="131">
        <v>180</v>
      </c>
      <c r="J57" s="375"/>
      <c r="K57" s="131">
        <v>0</v>
      </c>
      <c r="L57" s="274">
        <f t="shared" si="11"/>
        <v>40.5</v>
      </c>
      <c r="M57" s="333">
        <f t="shared" si="12"/>
        <v>40.5</v>
      </c>
      <c r="N57" s="291"/>
      <c r="O57" s="279">
        <f t="shared" si="10"/>
        <v>0</v>
      </c>
    </row>
    <row r="58" spans="1:15" s="23" customFormat="1">
      <c r="A58" s="289" t="s">
        <v>312</v>
      </c>
      <c r="B58" s="287" t="s">
        <v>329</v>
      </c>
      <c r="C58" s="261" t="s">
        <v>309</v>
      </c>
      <c r="D58" s="131" t="s">
        <v>14</v>
      </c>
      <c r="E58" s="131" t="s">
        <v>327</v>
      </c>
      <c r="F58" s="273" t="s">
        <v>308</v>
      </c>
      <c r="G58" s="130">
        <v>10.82</v>
      </c>
      <c r="H58" s="277">
        <v>150</v>
      </c>
      <c r="I58" s="131">
        <v>274.39999999999998</v>
      </c>
      <c r="J58" s="261" t="s">
        <v>16</v>
      </c>
      <c r="K58" s="277">
        <v>350</v>
      </c>
      <c r="L58" s="274">
        <f t="shared" si="11"/>
        <v>996.00799999999981</v>
      </c>
      <c r="M58" s="331">
        <f t="shared" si="12"/>
        <v>2969.0079999999998</v>
      </c>
      <c r="N58" s="291"/>
      <c r="O58" s="278">
        <f t="shared" si="10"/>
        <v>1623</v>
      </c>
    </row>
    <row r="59" spans="1:15" s="23" customFormat="1">
      <c r="A59" s="131"/>
      <c r="B59" s="277" t="s">
        <v>482</v>
      </c>
      <c r="C59" s="261"/>
      <c r="D59" s="131" t="s">
        <v>70</v>
      </c>
      <c r="E59" s="131" t="s">
        <v>252</v>
      </c>
      <c r="F59" s="273" t="s">
        <v>254</v>
      </c>
      <c r="G59" s="130">
        <v>1</v>
      </c>
      <c r="H59" s="277">
        <v>3730.48</v>
      </c>
      <c r="I59" s="131">
        <v>4405.72</v>
      </c>
      <c r="J59" s="261" t="s">
        <v>52</v>
      </c>
      <c r="K59" s="131">
        <v>0</v>
      </c>
      <c r="L59" s="274">
        <f>(I59-H59)*G59-K59</f>
        <v>675.24000000000024</v>
      </c>
      <c r="M59" s="331">
        <f>G59*I59</f>
        <v>4405.72</v>
      </c>
      <c r="N59" s="291"/>
      <c r="O59" s="278">
        <f>G59*H59</f>
        <v>3730.48</v>
      </c>
    </row>
    <row r="60" spans="1:15" s="23" customFormat="1">
      <c r="A60" s="131"/>
      <c r="B60" s="277" t="s">
        <v>481</v>
      </c>
      <c r="C60" s="261"/>
      <c r="D60" s="131" t="s">
        <v>70</v>
      </c>
      <c r="E60" s="131" t="s">
        <v>253</v>
      </c>
      <c r="F60" s="273" t="s">
        <v>254</v>
      </c>
      <c r="G60" s="130">
        <v>1</v>
      </c>
      <c r="H60" s="277">
        <v>974.7</v>
      </c>
      <c r="I60" s="131">
        <v>1151.79</v>
      </c>
      <c r="J60" s="261" t="s">
        <v>52</v>
      </c>
      <c r="K60" s="131">
        <v>0</v>
      </c>
      <c r="L60" s="274">
        <f>(I60-H60)*G60-K60</f>
        <v>177.08999999999992</v>
      </c>
      <c r="M60" s="331">
        <f>G60*I60</f>
        <v>1151.79</v>
      </c>
      <c r="N60" s="291"/>
      <c r="O60" s="278">
        <f>G60*H60</f>
        <v>974.7</v>
      </c>
    </row>
    <row r="61" spans="1:15" s="67" customFormat="1">
      <c r="A61" s="117"/>
      <c r="B61" s="117"/>
      <c r="C61" s="120"/>
      <c r="D61" s="117"/>
      <c r="E61" s="117"/>
      <c r="F61" s="115"/>
      <c r="G61" s="116"/>
      <c r="H61" s="117"/>
      <c r="I61" s="117"/>
      <c r="J61" s="120"/>
      <c r="K61" s="117"/>
      <c r="L61" s="118"/>
      <c r="M61" s="170"/>
      <c r="N61" s="126"/>
      <c r="O61" s="279">
        <f t="shared" si="10"/>
        <v>0</v>
      </c>
    </row>
    <row r="62" spans="1:15" s="67" customFormat="1">
      <c r="A62" s="117"/>
      <c r="B62" s="120"/>
      <c r="C62" s="120"/>
      <c r="D62" s="117"/>
      <c r="E62" s="117"/>
      <c r="F62" s="115"/>
      <c r="G62" s="116"/>
      <c r="H62" s="117"/>
      <c r="I62" s="117"/>
      <c r="J62" s="120"/>
      <c r="K62" s="117"/>
      <c r="L62" s="118"/>
      <c r="M62" s="170"/>
      <c r="N62" s="126"/>
      <c r="O62" s="173"/>
    </row>
    <row r="63" spans="1:15">
      <c r="A63" s="154"/>
      <c r="B63" s="224"/>
      <c r="C63" s="154"/>
      <c r="D63" s="224"/>
      <c r="E63" s="224"/>
      <c r="F63" s="154"/>
      <c r="G63" s="156">
        <f>SUM(G7:G62)</f>
        <v>308.02500000000009</v>
      </c>
      <c r="H63" s="154"/>
      <c r="I63" s="154"/>
      <c r="J63" s="154"/>
      <c r="K63" s="157">
        <f>SUM(K7:K61)</f>
        <v>11462.75</v>
      </c>
      <c r="L63" s="158">
        <f>SUM(L7:L62)</f>
        <v>17889.579999999998</v>
      </c>
      <c r="M63" s="171">
        <f>SUM(M7:M62)</f>
        <v>126520.36599999998</v>
      </c>
      <c r="N63" s="175"/>
      <c r="O63" s="233">
        <f>SUM(O9:O62)</f>
        <v>82182.115999999995</v>
      </c>
    </row>
    <row r="64" spans="1:15" ht="17" thickBot="1">
      <c r="A64" s="136"/>
      <c r="B64" s="164"/>
      <c r="C64" s="137"/>
      <c r="D64" s="164"/>
      <c r="E64" s="164"/>
      <c r="F64" s="137"/>
      <c r="G64" s="138"/>
      <c r="H64" s="137"/>
      <c r="I64" s="137"/>
      <c r="J64" s="139" t="s">
        <v>13</v>
      </c>
      <c r="K64" s="140">
        <f>M63/G63</f>
        <v>410.74706923139337</v>
      </c>
      <c r="L64" s="141">
        <f>L63/G63</f>
        <v>58.078337797256694</v>
      </c>
      <c r="M64" s="142">
        <f>L63/M63</f>
        <v>0.1413968404106577</v>
      </c>
      <c r="N64" s="166"/>
      <c r="O64" s="232">
        <f>O63/M63</f>
        <v>0.64955642003122249</v>
      </c>
    </row>
    <row r="69" spans="1:14">
      <c r="C69" t="s">
        <v>39</v>
      </c>
      <c r="D69" s="25" t="s">
        <v>40</v>
      </c>
    </row>
    <row r="70" spans="1:14">
      <c r="A70" s="2" t="s">
        <v>38</v>
      </c>
      <c r="B70" s="6"/>
      <c r="C70" s="7"/>
      <c r="D70" s="2" t="s">
        <v>14</v>
      </c>
      <c r="E70" s="2" t="s">
        <v>35</v>
      </c>
      <c r="F70" s="4" t="s">
        <v>36</v>
      </c>
      <c r="G70" s="5">
        <v>21</v>
      </c>
      <c r="H70" s="1">
        <v>630</v>
      </c>
      <c r="I70" s="1">
        <v>800</v>
      </c>
      <c r="J70" s="3" t="s">
        <v>37</v>
      </c>
      <c r="K70" s="1">
        <v>1180</v>
      </c>
      <c r="L70" s="8">
        <f t="shared" ref="L70" si="13">((I70-H70)*G70-K70)</f>
        <v>2390</v>
      </c>
      <c r="M70" s="9">
        <f t="shared" ref="M70" si="14">G70*I70</f>
        <v>16800</v>
      </c>
      <c r="N70" s="167"/>
    </row>
  </sheetData>
  <mergeCells count="94">
    <mergeCell ref="A29:A30"/>
    <mergeCell ref="B29:B30"/>
    <mergeCell ref="C29:C30"/>
    <mergeCell ref="D29:D30"/>
    <mergeCell ref="E29:E30"/>
    <mergeCell ref="K54:K56"/>
    <mergeCell ref="D55:D56"/>
    <mergeCell ref="A54:A57"/>
    <mergeCell ref="B54:B56"/>
    <mergeCell ref="C54:C57"/>
    <mergeCell ref="E54:E56"/>
    <mergeCell ref="J54:J57"/>
    <mergeCell ref="J52:J53"/>
    <mergeCell ref="A52:A53"/>
    <mergeCell ref="B52:B53"/>
    <mergeCell ref="C52:C53"/>
    <mergeCell ref="D52:D53"/>
    <mergeCell ref="E52:E53"/>
    <mergeCell ref="J49:J51"/>
    <mergeCell ref="E49:E51"/>
    <mergeCell ref="D49:D51"/>
    <mergeCell ref="C49:C51"/>
    <mergeCell ref="B49:B51"/>
    <mergeCell ref="A31:A32"/>
    <mergeCell ref="A49:A51"/>
    <mergeCell ref="A47:A48"/>
    <mergeCell ref="A43:A44"/>
    <mergeCell ref="A33:A34"/>
    <mergeCell ref="J47:J48"/>
    <mergeCell ref="E47:E48"/>
    <mergeCell ref="D47:D48"/>
    <mergeCell ref="C47:C48"/>
    <mergeCell ref="B47:B48"/>
    <mergeCell ref="E33:E34"/>
    <mergeCell ref="J35:J39"/>
    <mergeCell ref="A35:A39"/>
    <mergeCell ref="B35:B39"/>
    <mergeCell ref="C35:C39"/>
    <mergeCell ref="D35:D39"/>
    <mergeCell ref="E35:E39"/>
    <mergeCell ref="J33:J34"/>
    <mergeCell ref="C33:C34"/>
    <mergeCell ref="D33:D34"/>
    <mergeCell ref="B33:B34"/>
    <mergeCell ref="J43:J44"/>
    <mergeCell ref="D43:D44"/>
    <mergeCell ref="E43:E44"/>
    <mergeCell ref="B43:B44"/>
    <mergeCell ref="C43:C44"/>
    <mergeCell ref="K17:K19"/>
    <mergeCell ref="D18:D19"/>
    <mergeCell ref="E17:E19"/>
    <mergeCell ref="C17:C20"/>
    <mergeCell ref="B17:B19"/>
    <mergeCell ref="L11:M11"/>
    <mergeCell ref="A1:O3"/>
    <mergeCell ref="J7:J8"/>
    <mergeCell ref="A7:A8"/>
    <mergeCell ref="B7:B8"/>
    <mergeCell ref="C7:C8"/>
    <mergeCell ref="D7:D8"/>
    <mergeCell ref="E7:E8"/>
    <mergeCell ref="J9:J10"/>
    <mergeCell ref="A9:A10"/>
    <mergeCell ref="B9:B10"/>
    <mergeCell ref="C9:C10"/>
    <mergeCell ref="D9:D10"/>
    <mergeCell ref="E9:E10"/>
    <mergeCell ref="D15:D16"/>
    <mergeCell ref="C15:C16"/>
    <mergeCell ref="B15:B16"/>
    <mergeCell ref="J17:J20"/>
    <mergeCell ref="H11:I11"/>
    <mergeCell ref="J21:J28"/>
    <mergeCell ref="J12:J13"/>
    <mergeCell ref="A12:A13"/>
    <mergeCell ref="B12:B13"/>
    <mergeCell ref="C12:C13"/>
    <mergeCell ref="D12:D13"/>
    <mergeCell ref="E12:E13"/>
    <mergeCell ref="B21:B28"/>
    <mergeCell ref="A21:A28"/>
    <mergeCell ref="C21:C28"/>
    <mergeCell ref="D21:D28"/>
    <mergeCell ref="E21:E28"/>
    <mergeCell ref="A17:A20"/>
    <mergeCell ref="A15:A16"/>
    <mergeCell ref="J15:J16"/>
    <mergeCell ref="E15:E16"/>
    <mergeCell ref="J31:J32"/>
    <mergeCell ref="E31:E32"/>
    <mergeCell ref="D31:D32"/>
    <mergeCell ref="C31:C32"/>
    <mergeCell ref="B31:B32"/>
  </mergeCells>
  <phoneticPr fontId="6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6C30-C47C-B545-B096-4FF6AB66F8EF}">
  <dimension ref="A1:O57"/>
  <sheetViews>
    <sheetView zoomScale="125" zoomScaleNormal="125" workbookViewId="0">
      <selection activeCell="K35" sqref="K35:K37"/>
    </sheetView>
  </sheetViews>
  <sheetFormatPr baseColWidth="10" defaultRowHeight="16"/>
  <cols>
    <col min="1" max="1" width="10.83203125" style="25"/>
    <col min="3" max="3" width="12" bestFit="1" customWidth="1"/>
    <col min="4" max="4" width="24.33203125" customWidth="1"/>
    <col min="5" max="5" width="28.1640625" customWidth="1"/>
    <col min="6" max="6" width="28.33203125" customWidth="1"/>
    <col min="10" max="10" width="12.5" customWidth="1"/>
    <col min="14" max="14" width="1.6640625" customWidth="1"/>
    <col min="15" max="15" width="15.33203125" style="310" bestFit="1" customWidth="1"/>
  </cols>
  <sheetData>
    <row r="1" spans="1:15" ht="32">
      <c r="A1" s="387" t="s">
        <v>94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418"/>
      <c r="N1" s="234"/>
      <c r="O1" s="303"/>
    </row>
    <row r="2" spans="1:15" ht="32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418"/>
      <c r="N2" s="234"/>
      <c r="O2" s="303"/>
    </row>
    <row r="3" spans="1:15" ht="7" customHeight="1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418"/>
      <c r="N3" s="234"/>
      <c r="O3" s="303"/>
    </row>
    <row r="4" spans="1:15">
      <c r="A4" s="16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304"/>
    </row>
    <row r="5" spans="1:15">
      <c r="A5" s="16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04"/>
    </row>
    <row r="6" spans="1:15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53</v>
      </c>
      <c r="M6" s="169" t="s">
        <v>67</v>
      </c>
      <c r="N6" s="235"/>
      <c r="O6" s="305" t="s">
        <v>66</v>
      </c>
    </row>
    <row r="7" spans="1:15" s="10" customFormat="1">
      <c r="A7" s="379" t="s">
        <v>318</v>
      </c>
      <c r="B7" s="382" t="s">
        <v>339</v>
      </c>
      <c r="C7" s="372" t="s">
        <v>331</v>
      </c>
      <c r="D7" s="379" t="s">
        <v>105</v>
      </c>
      <c r="E7" s="379" t="s">
        <v>260</v>
      </c>
      <c r="F7" s="273" t="s">
        <v>319</v>
      </c>
      <c r="G7" s="130">
        <v>11.22</v>
      </c>
      <c r="H7" s="277">
        <v>110</v>
      </c>
      <c r="I7" s="131">
        <v>180</v>
      </c>
      <c r="J7" s="372" t="s">
        <v>192</v>
      </c>
      <c r="K7" s="277">
        <v>300</v>
      </c>
      <c r="L7" s="274">
        <f t="shared" ref="L7:L21" si="0">(I7-H7)*G7-K7</f>
        <v>485.40000000000009</v>
      </c>
      <c r="M7" s="331">
        <f t="shared" ref="M7:M20" si="1">G7*I7</f>
        <v>2019.6000000000001</v>
      </c>
      <c r="N7" s="291"/>
      <c r="O7" s="307">
        <f t="shared" ref="O7:O54" si="2">G7*H7</f>
        <v>1234.2</v>
      </c>
    </row>
    <row r="8" spans="1:15" s="10" customFormat="1">
      <c r="A8" s="381"/>
      <c r="B8" s="408"/>
      <c r="C8" s="373"/>
      <c r="D8" s="381"/>
      <c r="E8" s="381"/>
      <c r="F8" s="273" t="s">
        <v>338</v>
      </c>
      <c r="G8" s="130">
        <v>1.02</v>
      </c>
      <c r="H8" s="277">
        <v>60</v>
      </c>
      <c r="I8" s="131">
        <v>180</v>
      </c>
      <c r="J8" s="373"/>
      <c r="K8" s="277">
        <v>50</v>
      </c>
      <c r="L8" s="274">
        <f t="shared" si="0"/>
        <v>72.400000000000006</v>
      </c>
      <c r="M8" s="331">
        <f t="shared" si="1"/>
        <v>183.6</v>
      </c>
      <c r="N8" s="291"/>
      <c r="O8" s="307">
        <f t="shared" si="2"/>
        <v>61.2</v>
      </c>
    </row>
    <row r="9" spans="1:15" s="10" customFormat="1">
      <c r="A9" s="379" t="s">
        <v>325</v>
      </c>
      <c r="B9" s="382" t="s">
        <v>438</v>
      </c>
      <c r="C9" s="372" t="s">
        <v>328</v>
      </c>
      <c r="D9" s="379" t="s">
        <v>52</v>
      </c>
      <c r="E9" s="379" t="s">
        <v>324</v>
      </c>
      <c r="F9" s="273" t="s">
        <v>121</v>
      </c>
      <c r="G9" s="130">
        <v>0.73599999999999999</v>
      </c>
      <c r="H9" s="277">
        <v>310</v>
      </c>
      <c r="I9" s="131">
        <v>620</v>
      </c>
      <c r="J9" s="372" t="s">
        <v>37</v>
      </c>
      <c r="K9" s="277">
        <v>215</v>
      </c>
      <c r="L9" s="274">
        <f t="shared" si="0"/>
        <v>13.159999999999997</v>
      </c>
      <c r="M9" s="331">
        <f t="shared" si="1"/>
        <v>456.32</v>
      </c>
      <c r="N9" s="291"/>
      <c r="O9" s="307">
        <f t="shared" si="2"/>
        <v>228.16</v>
      </c>
    </row>
    <row r="10" spans="1:15" s="10" customFormat="1">
      <c r="A10" s="381"/>
      <c r="B10" s="408"/>
      <c r="C10" s="373"/>
      <c r="D10" s="381"/>
      <c r="E10" s="381"/>
      <c r="F10" s="273" t="s">
        <v>122</v>
      </c>
      <c r="G10" s="130">
        <v>2.3149999999999999</v>
      </c>
      <c r="H10" s="277">
        <v>130</v>
      </c>
      <c r="I10" s="131">
        <v>470</v>
      </c>
      <c r="J10" s="373"/>
      <c r="K10" s="277">
        <v>200</v>
      </c>
      <c r="L10" s="274">
        <f t="shared" si="0"/>
        <v>587.1</v>
      </c>
      <c r="M10" s="331">
        <f t="shared" si="1"/>
        <v>1088.05</v>
      </c>
      <c r="N10" s="291"/>
      <c r="O10" s="307">
        <f t="shared" si="2"/>
        <v>300.95</v>
      </c>
    </row>
    <row r="11" spans="1:15" s="10" customFormat="1">
      <c r="A11" s="379" t="s">
        <v>330</v>
      </c>
      <c r="B11" s="382" t="s">
        <v>392</v>
      </c>
      <c r="C11" s="372" t="s">
        <v>335</v>
      </c>
      <c r="D11" s="379" t="s">
        <v>65</v>
      </c>
      <c r="E11" s="379" t="s">
        <v>334</v>
      </c>
      <c r="F11" s="273" t="s">
        <v>88</v>
      </c>
      <c r="G11" s="130">
        <v>0</v>
      </c>
      <c r="H11" s="277">
        <v>160</v>
      </c>
      <c r="I11" s="131">
        <v>230</v>
      </c>
      <c r="J11" s="372" t="s">
        <v>37</v>
      </c>
      <c r="K11" s="277">
        <v>166</v>
      </c>
      <c r="L11" s="274">
        <f t="shared" si="0"/>
        <v>-166</v>
      </c>
      <c r="M11" s="331">
        <f t="shared" si="1"/>
        <v>0</v>
      </c>
      <c r="N11" s="291"/>
      <c r="O11" s="307">
        <f t="shared" si="2"/>
        <v>0</v>
      </c>
    </row>
    <row r="12" spans="1:15" s="10" customFormat="1">
      <c r="A12" s="380"/>
      <c r="B12" s="383"/>
      <c r="C12" s="378"/>
      <c r="D12" s="380"/>
      <c r="E12" s="380"/>
      <c r="F12" s="273" t="s">
        <v>89</v>
      </c>
      <c r="G12" s="130">
        <v>0</v>
      </c>
      <c r="H12" s="277">
        <v>95</v>
      </c>
      <c r="I12" s="131">
        <v>165</v>
      </c>
      <c r="J12" s="378"/>
      <c r="K12" s="277">
        <v>166</v>
      </c>
      <c r="L12" s="274">
        <f t="shared" si="0"/>
        <v>-166</v>
      </c>
      <c r="M12" s="331">
        <f t="shared" si="1"/>
        <v>0</v>
      </c>
      <c r="N12" s="291"/>
      <c r="O12" s="307">
        <f t="shared" si="2"/>
        <v>0</v>
      </c>
    </row>
    <row r="13" spans="1:15" s="10" customFormat="1">
      <c r="A13" s="380"/>
      <c r="B13" s="383"/>
      <c r="C13" s="378"/>
      <c r="D13" s="380"/>
      <c r="E13" s="380"/>
      <c r="F13" s="273" t="s">
        <v>90</v>
      </c>
      <c r="G13" s="130">
        <v>17.88</v>
      </c>
      <c r="H13" s="277">
        <v>35</v>
      </c>
      <c r="I13" s="131">
        <v>115</v>
      </c>
      <c r="J13" s="378"/>
      <c r="K13" s="277">
        <v>166</v>
      </c>
      <c r="L13" s="274">
        <f t="shared" si="0"/>
        <v>1264.3999999999999</v>
      </c>
      <c r="M13" s="331">
        <f t="shared" si="1"/>
        <v>2056.1999999999998</v>
      </c>
      <c r="N13" s="291"/>
      <c r="O13" s="307">
        <f t="shared" si="2"/>
        <v>625.79999999999995</v>
      </c>
    </row>
    <row r="14" spans="1:15" s="10" customFormat="1">
      <c r="A14" s="380"/>
      <c r="B14" s="383"/>
      <c r="C14" s="378"/>
      <c r="D14" s="380"/>
      <c r="E14" s="380"/>
      <c r="F14" s="273" t="s">
        <v>92</v>
      </c>
      <c r="G14" s="130">
        <v>0</v>
      </c>
      <c r="H14" s="277">
        <v>5</v>
      </c>
      <c r="I14" s="131">
        <v>65</v>
      </c>
      <c r="J14" s="378"/>
      <c r="K14" s="277">
        <v>166</v>
      </c>
      <c r="L14" s="274">
        <f t="shared" si="0"/>
        <v>-166</v>
      </c>
      <c r="M14" s="331">
        <f t="shared" si="1"/>
        <v>0</v>
      </c>
      <c r="N14" s="291"/>
      <c r="O14" s="307">
        <f t="shared" si="2"/>
        <v>0</v>
      </c>
    </row>
    <row r="15" spans="1:15" s="10" customFormat="1">
      <c r="A15" s="381"/>
      <c r="B15" s="408"/>
      <c r="C15" s="373"/>
      <c r="D15" s="381"/>
      <c r="E15" s="381"/>
      <c r="F15" s="273" t="s">
        <v>91</v>
      </c>
      <c r="G15" s="130">
        <v>0</v>
      </c>
      <c r="H15" s="277">
        <v>-30</v>
      </c>
      <c r="I15" s="131">
        <v>35</v>
      </c>
      <c r="J15" s="373"/>
      <c r="K15" s="277">
        <v>166</v>
      </c>
      <c r="L15" s="274">
        <f t="shared" si="0"/>
        <v>-166</v>
      </c>
      <c r="M15" s="331">
        <f t="shared" si="1"/>
        <v>0</v>
      </c>
      <c r="N15" s="291"/>
      <c r="O15" s="307">
        <f t="shared" si="2"/>
        <v>0</v>
      </c>
    </row>
    <row r="16" spans="1:15" s="10" customFormat="1">
      <c r="A16" s="131" t="s">
        <v>343</v>
      </c>
      <c r="B16" s="287" t="s">
        <v>394</v>
      </c>
      <c r="C16" s="261" t="s">
        <v>351</v>
      </c>
      <c r="D16" s="131" t="s">
        <v>157</v>
      </c>
      <c r="E16" s="131" t="s">
        <v>342</v>
      </c>
      <c r="F16" s="273" t="s">
        <v>340</v>
      </c>
      <c r="G16" s="130">
        <v>13.68</v>
      </c>
      <c r="H16" s="277">
        <v>-20</v>
      </c>
      <c r="I16" s="131">
        <v>30</v>
      </c>
      <c r="J16" s="261" t="s">
        <v>192</v>
      </c>
      <c r="K16" s="277">
        <v>450</v>
      </c>
      <c r="L16" s="274">
        <f t="shared" si="0"/>
        <v>234</v>
      </c>
      <c r="M16" s="333">
        <f t="shared" si="1"/>
        <v>410.4</v>
      </c>
      <c r="N16" s="291"/>
      <c r="O16" s="307">
        <f t="shared" si="2"/>
        <v>-273.60000000000002</v>
      </c>
    </row>
    <row r="17" spans="1:15" s="10" customFormat="1">
      <c r="A17" s="131" t="s">
        <v>344</v>
      </c>
      <c r="B17" s="287" t="s">
        <v>416</v>
      </c>
      <c r="C17" s="261" t="s">
        <v>370</v>
      </c>
      <c r="D17" s="131" t="s">
        <v>157</v>
      </c>
      <c r="E17" s="131" t="s">
        <v>341</v>
      </c>
      <c r="F17" s="273" t="s">
        <v>340</v>
      </c>
      <c r="G17" s="130">
        <v>14.06</v>
      </c>
      <c r="H17" s="277">
        <v>-20</v>
      </c>
      <c r="I17" s="131">
        <v>30</v>
      </c>
      <c r="J17" s="261" t="s">
        <v>37</v>
      </c>
      <c r="K17" s="277">
        <v>480</v>
      </c>
      <c r="L17" s="274">
        <f t="shared" si="0"/>
        <v>223</v>
      </c>
      <c r="M17" s="333">
        <f t="shared" si="1"/>
        <v>421.8</v>
      </c>
      <c r="N17" s="291"/>
      <c r="O17" s="307">
        <f t="shared" si="2"/>
        <v>-281.2</v>
      </c>
    </row>
    <row r="18" spans="1:15" s="23" customFormat="1">
      <c r="A18" s="379" t="s">
        <v>345</v>
      </c>
      <c r="B18" s="287" t="s">
        <v>452</v>
      </c>
      <c r="C18" s="372" t="s">
        <v>361</v>
      </c>
      <c r="D18" s="379" t="s">
        <v>347</v>
      </c>
      <c r="E18" s="131" t="s">
        <v>14</v>
      </c>
      <c r="F18" s="273" t="s">
        <v>111</v>
      </c>
      <c r="G18" s="130">
        <v>3.2</v>
      </c>
      <c r="H18" s="131">
        <v>0</v>
      </c>
      <c r="I18" s="131">
        <v>230</v>
      </c>
      <c r="J18" s="372" t="s">
        <v>16</v>
      </c>
      <c r="K18" s="277">
        <v>350</v>
      </c>
      <c r="L18" s="285">
        <f t="shared" si="0"/>
        <v>386</v>
      </c>
      <c r="M18" s="333">
        <f t="shared" si="1"/>
        <v>736</v>
      </c>
      <c r="N18" s="291"/>
      <c r="O18" s="328">
        <f t="shared" si="2"/>
        <v>0</v>
      </c>
    </row>
    <row r="19" spans="1:15" s="23" customFormat="1">
      <c r="A19" s="381"/>
      <c r="B19" s="287" t="s">
        <v>475</v>
      </c>
      <c r="C19" s="373"/>
      <c r="D19" s="381"/>
      <c r="E19" s="131" t="s">
        <v>484</v>
      </c>
      <c r="F19" s="273" t="s">
        <v>491</v>
      </c>
      <c r="G19" s="130">
        <v>3.2</v>
      </c>
      <c r="H19" s="131">
        <v>0</v>
      </c>
      <c r="I19" s="131">
        <v>150</v>
      </c>
      <c r="J19" s="373"/>
      <c r="K19" s="277">
        <v>0</v>
      </c>
      <c r="L19" s="285">
        <f t="shared" si="0"/>
        <v>480</v>
      </c>
      <c r="M19" s="333">
        <f t="shared" si="1"/>
        <v>480</v>
      </c>
      <c r="N19" s="291"/>
      <c r="O19" s="328">
        <f t="shared" si="2"/>
        <v>0</v>
      </c>
    </row>
    <row r="20" spans="1:15" s="23" customFormat="1">
      <c r="A20" s="379" t="s">
        <v>346</v>
      </c>
      <c r="B20" s="287" t="s">
        <v>452</v>
      </c>
      <c r="C20" s="372" t="s">
        <v>362</v>
      </c>
      <c r="D20" s="379" t="s">
        <v>42</v>
      </c>
      <c r="E20" s="131" t="s">
        <v>14</v>
      </c>
      <c r="F20" s="273" t="s">
        <v>111</v>
      </c>
      <c r="G20" s="130">
        <v>5.63</v>
      </c>
      <c r="H20" s="131">
        <v>0</v>
      </c>
      <c r="I20" s="131">
        <v>230</v>
      </c>
      <c r="J20" s="372" t="s">
        <v>16</v>
      </c>
      <c r="K20" s="277">
        <v>350</v>
      </c>
      <c r="L20" s="285">
        <f t="shared" si="0"/>
        <v>944.89999999999986</v>
      </c>
      <c r="M20" s="333">
        <f t="shared" si="1"/>
        <v>1294.8999999999999</v>
      </c>
      <c r="N20" s="291"/>
      <c r="O20" s="328">
        <f t="shared" si="2"/>
        <v>0</v>
      </c>
    </row>
    <row r="21" spans="1:15" s="23" customFormat="1">
      <c r="A21" s="381"/>
      <c r="B21" s="327" t="s">
        <v>476</v>
      </c>
      <c r="C21" s="373"/>
      <c r="D21" s="381"/>
      <c r="E21" s="326" t="s">
        <v>484</v>
      </c>
      <c r="F21" s="273" t="s">
        <v>491</v>
      </c>
      <c r="G21" s="130">
        <v>5.63</v>
      </c>
      <c r="H21" s="131">
        <v>0</v>
      </c>
      <c r="I21" s="131">
        <v>150</v>
      </c>
      <c r="J21" s="373"/>
      <c r="K21" s="277">
        <v>0</v>
      </c>
      <c r="L21" s="285">
        <f t="shared" si="0"/>
        <v>844.5</v>
      </c>
      <c r="M21" s="334">
        <f>G21*I21</f>
        <v>844.5</v>
      </c>
      <c r="N21" s="291"/>
      <c r="O21" s="328">
        <f t="shared" si="2"/>
        <v>0</v>
      </c>
    </row>
    <row r="22" spans="1:15" s="10" customFormat="1">
      <c r="A22" s="379" t="s">
        <v>348</v>
      </c>
      <c r="B22" s="382" t="s">
        <v>393</v>
      </c>
      <c r="C22" s="372" t="s">
        <v>351</v>
      </c>
      <c r="D22" s="379" t="s">
        <v>65</v>
      </c>
      <c r="E22" s="379" t="s">
        <v>352</v>
      </c>
      <c r="F22" s="273" t="s">
        <v>88</v>
      </c>
      <c r="G22" s="130">
        <v>0</v>
      </c>
      <c r="H22" s="277">
        <v>160</v>
      </c>
      <c r="I22" s="131">
        <v>230</v>
      </c>
      <c r="J22" s="372" t="s">
        <v>37</v>
      </c>
      <c r="K22" s="277">
        <v>166</v>
      </c>
      <c r="L22" s="274">
        <f t="shared" ref="L22:L44" si="3">(I22-H22)*G22-K22</f>
        <v>-166</v>
      </c>
      <c r="M22" s="331">
        <f t="shared" ref="M22:M44" si="4">G22*I22</f>
        <v>0</v>
      </c>
      <c r="N22" s="291"/>
      <c r="O22" s="307">
        <f t="shared" si="2"/>
        <v>0</v>
      </c>
    </row>
    <row r="23" spans="1:15" s="10" customFormat="1">
      <c r="A23" s="380"/>
      <c r="B23" s="383"/>
      <c r="C23" s="378"/>
      <c r="D23" s="380"/>
      <c r="E23" s="380"/>
      <c r="F23" s="273" t="s">
        <v>89</v>
      </c>
      <c r="G23" s="130">
        <v>0</v>
      </c>
      <c r="H23" s="277">
        <v>95</v>
      </c>
      <c r="I23" s="131">
        <v>165</v>
      </c>
      <c r="J23" s="378"/>
      <c r="K23" s="277">
        <v>166</v>
      </c>
      <c r="L23" s="274">
        <f t="shared" si="3"/>
        <v>-166</v>
      </c>
      <c r="M23" s="331">
        <f t="shared" si="4"/>
        <v>0</v>
      </c>
      <c r="N23" s="291"/>
      <c r="O23" s="307">
        <f t="shared" si="2"/>
        <v>0</v>
      </c>
    </row>
    <row r="24" spans="1:15" s="10" customFormat="1">
      <c r="A24" s="380"/>
      <c r="B24" s="383"/>
      <c r="C24" s="378"/>
      <c r="D24" s="380"/>
      <c r="E24" s="380"/>
      <c r="F24" s="273" t="s">
        <v>90</v>
      </c>
      <c r="G24" s="130">
        <v>20.78</v>
      </c>
      <c r="H24" s="277">
        <v>45</v>
      </c>
      <c r="I24" s="131">
        <v>115</v>
      </c>
      <c r="J24" s="378"/>
      <c r="K24" s="277">
        <v>166</v>
      </c>
      <c r="L24" s="274">
        <f t="shared" si="3"/>
        <v>1288.6000000000001</v>
      </c>
      <c r="M24" s="331">
        <f t="shared" si="4"/>
        <v>2389.7000000000003</v>
      </c>
      <c r="N24" s="291"/>
      <c r="O24" s="307">
        <f t="shared" si="2"/>
        <v>935.1</v>
      </c>
    </row>
    <row r="25" spans="1:15" s="10" customFormat="1">
      <c r="A25" s="380"/>
      <c r="B25" s="383"/>
      <c r="C25" s="378"/>
      <c r="D25" s="380"/>
      <c r="E25" s="380"/>
      <c r="F25" s="273" t="s">
        <v>92</v>
      </c>
      <c r="G25" s="130">
        <v>0</v>
      </c>
      <c r="H25" s="277">
        <v>5</v>
      </c>
      <c r="I25" s="131">
        <v>65</v>
      </c>
      <c r="J25" s="378"/>
      <c r="K25" s="277">
        <v>166</v>
      </c>
      <c r="L25" s="274">
        <f t="shared" si="3"/>
        <v>-166</v>
      </c>
      <c r="M25" s="331">
        <f t="shared" si="4"/>
        <v>0</v>
      </c>
      <c r="N25" s="291"/>
      <c r="O25" s="307">
        <f t="shared" si="2"/>
        <v>0</v>
      </c>
    </row>
    <row r="26" spans="1:15" s="10" customFormat="1">
      <c r="A26" s="381"/>
      <c r="B26" s="408"/>
      <c r="C26" s="373"/>
      <c r="D26" s="381"/>
      <c r="E26" s="381"/>
      <c r="F26" s="273" t="s">
        <v>91</v>
      </c>
      <c r="G26" s="130">
        <v>0</v>
      </c>
      <c r="H26" s="277">
        <v>-30</v>
      </c>
      <c r="I26" s="131">
        <v>35</v>
      </c>
      <c r="J26" s="373"/>
      <c r="K26" s="277">
        <v>166</v>
      </c>
      <c r="L26" s="274">
        <f t="shared" si="3"/>
        <v>-166</v>
      </c>
      <c r="M26" s="331">
        <f t="shared" si="4"/>
        <v>0</v>
      </c>
      <c r="N26" s="291"/>
      <c r="O26" s="307">
        <f t="shared" si="2"/>
        <v>0</v>
      </c>
    </row>
    <row r="27" spans="1:15" s="10" customFormat="1">
      <c r="A27" s="131" t="s">
        <v>363</v>
      </c>
      <c r="B27" s="287" t="s">
        <v>412</v>
      </c>
      <c r="C27" s="312" t="s">
        <v>381</v>
      </c>
      <c r="D27" s="131" t="s">
        <v>364</v>
      </c>
      <c r="E27" s="131" t="s">
        <v>367</v>
      </c>
      <c r="F27" s="273" t="s">
        <v>365</v>
      </c>
      <c r="G27" s="130">
        <v>20.25</v>
      </c>
      <c r="H27" s="277">
        <v>95</v>
      </c>
      <c r="I27" s="131">
        <v>230</v>
      </c>
      <c r="J27" s="261" t="s">
        <v>37</v>
      </c>
      <c r="K27" s="277">
        <v>660</v>
      </c>
      <c r="L27" s="274">
        <f t="shared" si="3"/>
        <v>2073.75</v>
      </c>
      <c r="M27" s="333">
        <f t="shared" si="4"/>
        <v>4657.5</v>
      </c>
      <c r="N27" s="291"/>
      <c r="O27" s="307">
        <f t="shared" si="2"/>
        <v>1923.75</v>
      </c>
    </row>
    <row r="28" spans="1:15" s="10" customFormat="1">
      <c r="A28" s="379" t="s">
        <v>369</v>
      </c>
      <c r="B28" s="382" t="s">
        <v>437</v>
      </c>
      <c r="C28" s="372" t="s">
        <v>384</v>
      </c>
      <c r="D28" s="131" t="s">
        <v>208</v>
      </c>
      <c r="E28" s="379" t="s">
        <v>41</v>
      </c>
      <c r="F28" s="273" t="s">
        <v>210</v>
      </c>
      <c r="G28" s="130">
        <v>1</v>
      </c>
      <c r="H28" s="131">
        <v>0</v>
      </c>
      <c r="I28" s="131">
        <v>320</v>
      </c>
      <c r="J28" s="372" t="s">
        <v>16</v>
      </c>
      <c r="K28" s="411">
        <v>318</v>
      </c>
      <c r="L28" s="274">
        <f t="shared" si="3"/>
        <v>2</v>
      </c>
      <c r="M28" s="331">
        <f t="shared" si="4"/>
        <v>320</v>
      </c>
      <c r="N28" s="291"/>
      <c r="O28" s="306">
        <f t="shared" si="2"/>
        <v>0</v>
      </c>
    </row>
    <row r="29" spans="1:15" s="10" customFormat="1">
      <c r="A29" s="380"/>
      <c r="B29" s="383"/>
      <c r="C29" s="378"/>
      <c r="D29" s="379" t="s">
        <v>209</v>
      </c>
      <c r="E29" s="380"/>
      <c r="F29" s="273" t="s">
        <v>209</v>
      </c>
      <c r="G29" s="130">
        <v>5.5049999999999999</v>
      </c>
      <c r="H29" s="277">
        <v>290</v>
      </c>
      <c r="I29" s="131">
        <v>0</v>
      </c>
      <c r="J29" s="378"/>
      <c r="K29" s="413"/>
      <c r="L29" s="274">
        <f t="shared" si="3"/>
        <v>-1596.45</v>
      </c>
      <c r="M29" s="333">
        <f t="shared" si="4"/>
        <v>0</v>
      </c>
      <c r="N29" s="291"/>
      <c r="O29" s="307">
        <f t="shared" si="2"/>
        <v>1596.45</v>
      </c>
    </row>
    <row r="30" spans="1:15" s="10" customFormat="1">
      <c r="A30" s="380"/>
      <c r="B30" s="408"/>
      <c r="C30" s="378"/>
      <c r="D30" s="381"/>
      <c r="E30" s="381"/>
      <c r="F30" s="273" t="s">
        <v>209</v>
      </c>
      <c r="G30" s="130">
        <v>5.6550000000000002</v>
      </c>
      <c r="H30" s="131">
        <v>0</v>
      </c>
      <c r="I30" s="131">
        <v>410</v>
      </c>
      <c r="J30" s="378"/>
      <c r="K30" s="412"/>
      <c r="L30" s="274">
        <f t="shared" si="3"/>
        <v>2318.5500000000002</v>
      </c>
      <c r="M30" s="333">
        <f t="shared" si="4"/>
        <v>2318.5500000000002</v>
      </c>
      <c r="N30" s="291"/>
      <c r="O30" s="306">
        <f t="shared" si="2"/>
        <v>0</v>
      </c>
    </row>
    <row r="31" spans="1:15" s="10" customFormat="1">
      <c r="A31" s="381"/>
      <c r="B31" s="287"/>
      <c r="C31" s="373"/>
      <c r="D31" s="131"/>
      <c r="E31" s="131" t="s">
        <v>14</v>
      </c>
      <c r="F31" s="273" t="s">
        <v>211</v>
      </c>
      <c r="G31" s="130">
        <v>0</v>
      </c>
      <c r="H31" s="131">
        <v>0</v>
      </c>
      <c r="I31" s="131">
        <v>180</v>
      </c>
      <c r="J31" s="373"/>
      <c r="K31" s="277">
        <v>0</v>
      </c>
      <c r="L31" s="274">
        <f t="shared" si="3"/>
        <v>0</v>
      </c>
      <c r="M31" s="333">
        <f t="shared" si="4"/>
        <v>0</v>
      </c>
      <c r="N31" s="291"/>
      <c r="O31" s="306">
        <f t="shared" si="2"/>
        <v>0</v>
      </c>
    </row>
    <row r="32" spans="1:15" s="10" customFormat="1">
      <c r="A32" s="379" t="s">
        <v>371</v>
      </c>
      <c r="B32" s="382" t="s">
        <v>438</v>
      </c>
      <c r="C32" s="372" t="s">
        <v>381</v>
      </c>
      <c r="D32" s="379" t="s">
        <v>52</v>
      </c>
      <c r="E32" s="379" t="s">
        <v>324</v>
      </c>
      <c r="F32" s="273" t="s">
        <v>439</v>
      </c>
      <c r="G32" s="130">
        <v>9.2999999999999999E-2</v>
      </c>
      <c r="H32" s="131">
        <v>0</v>
      </c>
      <c r="I32" s="131">
        <v>70</v>
      </c>
      <c r="J32" s="372" t="s">
        <v>37</v>
      </c>
      <c r="K32" s="131">
        <v>0</v>
      </c>
      <c r="L32" s="274">
        <f t="shared" si="3"/>
        <v>6.51</v>
      </c>
      <c r="M32" s="334">
        <f t="shared" si="4"/>
        <v>6.51</v>
      </c>
      <c r="N32" s="291"/>
      <c r="O32" s="306">
        <f t="shared" si="2"/>
        <v>0</v>
      </c>
    </row>
    <row r="33" spans="1:15" s="10" customFormat="1">
      <c r="A33" s="380"/>
      <c r="B33" s="383"/>
      <c r="C33" s="378"/>
      <c r="D33" s="380"/>
      <c r="E33" s="380"/>
      <c r="F33" s="273" t="s">
        <v>121</v>
      </c>
      <c r="G33" s="130">
        <v>0.86699999999999999</v>
      </c>
      <c r="H33" s="277">
        <v>310</v>
      </c>
      <c r="I33" s="131">
        <v>620</v>
      </c>
      <c r="J33" s="378"/>
      <c r="K33" s="277">
        <v>215</v>
      </c>
      <c r="L33" s="274">
        <f t="shared" si="3"/>
        <v>53.769999999999982</v>
      </c>
      <c r="M33" s="331">
        <f t="shared" si="4"/>
        <v>537.54</v>
      </c>
      <c r="N33" s="291"/>
      <c r="O33" s="307">
        <f t="shared" si="2"/>
        <v>268.77</v>
      </c>
    </row>
    <row r="34" spans="1:15" s="10" customFormat="1">
      <c r="A34" s="381"/>
      <c r="B34" s="408"/>
      <c r="C34" s="373"/>
      <c r="D34" s="381"/>
      <c r="E34" s="381"/>
      <c r="F34" s="273" t="s">
        <v>122</v>
      </c>
      <c r="G34" s="130">
        <v>2.76</v>
      </c>
      <c r="H34" s="277">
        <v>130</v>
      </c>
      <c r="I34" s="131">
        <v>470</v>
      </c>
      <c r="J34" s="373"/>
      <c r="K34" s="277">
        <v>200</v>
      </c>
      <c r="L34" s="274">
        <f t="shared" si="3"/>
        <v>738.4</v>
      </c>
      <c r="M34" s="331">
        <f t="shared" si="4"/>
        <v>1297.1999999999998</v>
      </c>
      <c r="N34" s="291"/>
      <c r="O34" s="307">
        <f t="shared" si="2"/>
        <v>358.79999999999995</v>
      </c>
    </row>
    <row r="35" spans="1:15" s="23" customFormat="1">
      <c r="A35" s="379" t="s">
        <v>372</v>
      </c>
      <c r="B35" s="277" t="s">
        <v>462</v>
      </c>
      <c r="C35" s="372" t="s">
        <v>401</v>
      </c>
      <c r="D35" s="379" t="s">
        <v>366</v>
      </c>
      <c r="E35" s="326" t="s">
        <v>14</v>
      </c>
      <c r="F35" s="273" t="s">
        <v>373</v>
      </c>
      <c r="G35" s="130">
        <v>2.2999999999999998</v>
      </c>
      <c r="H35" s="131">
        <v>0</v>
      </c>
      <c r="I35" s="131">
        <v>230</v>
      </c>
      <c r="J35" s="372" t="s">
        <v>378</v>
      </c>
      <c r="K35" s="277">
        <v>930</v>
      </c>
      <c r="L35" s="285">
        <f>(G35*I35)-K35</f>
        <v>-401</v>
      </c>
      <c r="M35" s="333">
        <f>G35*I35</f>
        <v>529</v>
      </c>
      <c r="N35" s="291"/>
      <c r="O35" s="328">
        <f t="shared" si="2"/>
        <v>0</v>
      </c>
    </row>
    <row r="36" spans="1:15" s="23" customFormat="1">
      <c r="A36" s="380"/>
      <c r="B36" s="382" t="s">
        <v>447</v>
      </c>
      <c r="C36" s="378"/>
      <c r="D36" s="380"/>
      <c r="E36" s="379" t="s">
        <v>484</v>
      </c>
      <c r="F36" s="273" t="s">
        <v>374</v>
      </c>
      <c r="G36" s="130">
        <v>1</v>
      </c>
      <c r="H36" s="131">
        <v>0</v>
      </c>
      <c r="I36" s="131">
        <v>500</v>
      </c>
      <c r="J36" s="378"/>
      <c r="K36" s="277">
        <v>0</v>
      </c>
      <c r="L36" s="285">
        <f>I36*G36</f>
        <v>500</v>
      </c>
      <c r="M36" s="333">
        <v>500</v>
      </c>
      <c r="N36" s="291"/>
      <c r="O36" s="328">
        <f t="shared" si="2"/>
        <v>0</v>
      </c>
    </row>
    <row r="37" spans="1:15" s="23" customFormat="1">
      <c r="A37" s="381"/>
      <c r="B37" s="408"/>
      <c r="C37" s="373"/>
      <c r="D37" s="381"/>
      <c r="E37" s="381"/>
      <c r="F37" s="273" t="s">
        <v>485</v>
      </c>
      <c r="G37" s="130">
        <v>2.2999999999999998</v>
      </c>
      <c r="H37" s="131">
        <v>0</v>
      </c>
      <c r="I37" s="131">
        <v>150</v>
      </c>
      <c r="J37" s="373"/>
      <c r="K37" s="277">
        <v>0</v>
      </c>
      <c r="L37" s="285">
        <f>I37*G37</f>
        <v>345</v>
      </c>
      <c r="M37" s="333">
        <f>G37*I37</f>
        <v>345</v>
      </c>
      <c r="N37" s="291"/>
      <c r="O37" s="328">
        <f t="shared" si="2"/>
        <v>0</v>
      </c>
    </row>
    <row r="38" spans="1:15" s="23" customFormat="1">
      <c r="A38" s="379" t="s">
        <v>375</v>
      </c>
      <c r="B38" s="287" t="s">
        <v>448</v>
      </c>
      <c r="C38" s="372" t="s">
        <v>410</v>
      </c>
      <c r="D38" s="379" t="s">
        <v>376</v>
      </c>
      <c r="E38" s="326" t="s">
        <v>486</v>
      </c>
      <c r="F38" s="273" t="s">
        <v>377</v>
      </c>
      <c r="G38" s="130">
        <v>9.1999999999999993</v>
      </c>
      <c r="H38" s="131">
        <v>0</v>
      </c>
      <c r="I38" s="131">
        <v>30</v>
      </c>
      <c r="J38" s="372" t="s">
        <v>37</v>
      </c>
      <c r="K38" s="277">
        <v>1150</v>
      </c>
      <c r="L38" s="285">
        <f>(G38*I38)-K38</f>
        <v>-874</v>
      </c>
      <c r="M38" s="333">
        <f>G38*I38</f>
        <v>276</v>
      </c>
      <c r="N38" s="291"/>
      <c r="O38" s="328">
        <f t="shared" si="2"/>
        <v>0</v>
      </c>
    </row>
    <row r="39" spans="1:15" s="23" customFormat="1">
      <c r="A39" s="380"/>
      <c r="B39" s="382" t="s">
        <v>447</v>
      </c>
      <c r="C39" s="378"/>
      <c r="D39" s="380"/>
      <c r="E39" s="379" t="s">
        <v>484</v>
      </c>
      <c r="F39" s="273" t="s">
        <v>374</v>
      </c>
      <c r="G39" s="130">
        <v>1</v>
      </c>
      <c r="H39" s="131">
        <v>0</v>
      </c>
      <c r="I39" s="131">
        <v>1000</v>
      </c>
      <c r="J39" s="378"/>
      <c r="K39" s="277">
        <v>0</v>
      </c>
      <c r="L39" s="285">
        <v>1000</v>
      </c>
      <c r="M39" s="333">
        <v>1000</v>
      </c>
      <c r="N39" s="291"/>
      <c r="O39" s="328">
        <f t="shared" si="2"/>
        <v>0</v>
      </c>
    </row>
    <row r="40" spans="1:15" s="23" customFormat="1">
      <c r="A40" s="381"/>
      <c r="B40" s="408"/>
      <c r="C40" s="373"/>
      <c r="D40" s="381"/>
      <c r="E40" s="381"/>
      <c r="F40" s="273" t="s">
        <v>485</v>
      </c>
      <c r="G40" s="130">
        <v>9.1999999999999993</v>
      </c>
      <c r="H40" s="131">
        <v>0</v>
      </c>
      <c r="I40" s="131">
        <v>55</v>
      </c>
      <c r="J40" s="373"/>
      <c r="K40" s="277">
        <v>0</v>
      </c>
      <c r="L40" s="285">
        <f>G40*I40</f>
        <v>505.99999999999994</v>
      </c>
      <c r="M40" s="332">
        <f>G40*I40</f>
        <v>505.99999999999994</v>
      </c>
      <c r="N40" s="291"/>
      <c r="O40" s="328">
        <f t="shared" si="2"/>
        <v>0</v>
      </c>
    </row>
    <row r="41" spans="1:15" s="23" customFormat="1" ht="16" customHeight="1">
      <c r="A41" s="379" t="s">
        <v>380</v>
      </c>
      <c r="B41" s="287" t="s">
        <v>490</v>
      </c>
      <c r="C41" s="372" t="s">
        <v>381</v>
      </c>
      <c r="D41" s="379" t="s">
        <v>379</v>
      </c>
      <c r="E41" s="326" t="s">
        <v>487</v>
      </c>
      <c r="F41" s="273" t="s">
        <v>377</v>
      </c>
      <c r="G41" s="130">
        <v>16.48</v>
      </c>
      <c r="H41" s="131">
        <v>0</v>
      </c>
      <c r="I41" s="131">
        <v>30</v>
      </c>
      <c r="J41" s="372" t="s">
        <v>192</v>
      </c>
      <c r="K41" s="277">
        <v>700</v>
      </c>
      <c r="L41" s="285">
        <f>(I41-H41)*G41-K41</f>
        <v>-205.59999999999997</v>
      </c>
      <c r="M41" s="333">
        <f>G41*I41</f>
        <v>494.40000000000003</v>
      </c>
      <c r="N41" s="291"/>
      <c r="O41" s="328">
        <f t="shared" si="2"/>
        <v>0</v>
      </c>
    </row>
    <row r="42" spans="1:15" s="23" customFormat="1">
      <c r="A42" s="380"/>
      <c r="B42" s="383" t="s">
        <v>489</v>
      </c>
      <c r="C42" s="378"/>
      <c r="D42" s="380"/>
      <c r="E42" s="379" t="s">
        <v>484</v>
      </c>
      <c r="F42" s="273" t="s">
        <v>374</v>
      </c>
      <c r="G42" s="130">
        <v>1</v>
      </c>
      <c r="H42" s="131">
        <v>0</v>
      </c>
      <c r="I42" s="131">
        <v>630</v>
      </c>
      <c r="J42" s="378"/>
      <c r="K42" s="277">
        <v>0</v>
      </c>
      <c r="L42" s="285">
        <v>630</v>
      </c>
      <c r="M42" s="333">
        <v>630</v>
      </c>
      <c r="N42" s="291"/>
      <c r="O42" s="328">
        <f t="shared" si="2"/>
        <v>0</v>
      </c>
    </row>
    <row r="43" spans="1:15" s="23" customFormat="1">
      <c r="A43" s="381"/>
      <c r="B43" s="408"/>
      <c r="C43" s="373"/>
      <c r="D43" s="381"/>
      <c r="E43" s="381"/>
      <c r="F43" s="273" t="s">
        <v>488</v>
      </c>
      <c r="G43" s="130">
        <v>16.48</v>
      </c>
      <c r="H43" s="131">
        <v>0</v>
      </c>
      <c r="I43" s="131">
        <v>15</v>
      </c>
      <c r="J43" s="373"/>
      <c r="K43" s="277">
        <v>0</v>
      </c>
      <c r="L43" s="285">
        <f>G43*I43</f>
        <v>247.20000000000002</v>
      </c>
      <c r="M43" s="333">
        <f>G43*I43</f>
        <v>247.20000000000002</v>
      </c>
      <c r="N43" s="291"/>
      <c r="O43" s="328">
        <f t="shared" si="2"/>
        <v>0</v>
      </c>
    </row>
    <row r="44" spans="1:15" s="10" customFormat="1">
      <c r="A44" s="131" t="s">
        <v>262</v>
      </c>
      <c r="B44" s="287" t="s">
        <v>386</v>
      </c>
      <c r="C44" s="313"/>
      <c r="D44" s="289" t="s">
        <v>387</v>
      </c>
      <c r="E44" s="131" t="s">
        <v>197</v>
      </c>
      <c r="F44" s="273" t="s">
        <v>388</v>
      </c>
      <c r="G44" s="130">
        <v>1</v>
      </c>
      <c r="H44" s="131">
        <v>0</v>
      </c>
      <c r="I44" s="131">
        <v>106.18</v>
      </c>
      <c r="J44" s="261" t="s">
        <v>385</v>
      </c>
      <c r="K44" s="131">
        <v>0</v>
      </c>
      <c r="L44" s="274">
        <f t="shared" si="3"/>
        <v>106.18</v>
      </c>
      <c r="M44" s="333">
        <f t="shared" si="4"/>
        <v>106.18</v>
      </c>
      <c r="N44" s="291"/>
      <c r="O44" s="306">
        <f t="shared" si="2"/>
        <v>0</v>
      </c>
    </row>
    <row r="45" spans="1:15" s="10" customFormat="1">
      <c r="A45" s="379" t="s">
        <v>391</v>
      </c>
      <c r="B45" s="382" t="s">
        <v>440</v>
      </c>
      <c r="C45" s="372" t="s">
        <v>402</v>
      </c>
      <c r="D45" s="379" t="s">
        <v>65</v>
      </c>
      <c r="E45" s="379" t="s">
        <v>397</v>
      </c>
      <c r="F45" s="273" t="s">
        <v>88</v>
      </c>
      <c r="G45" s="130">
        <v>0</v>
      </c>
      <c r="H45" s="277">
        <v>160</v>
      </c>
      <c r="I45" s="131">
        <v>230</v>
      </c>
      <c r="J45" s="372" t="s">
        <v>37</v>
      </c>
      <c r="K45" s="277">
        <v>170</v>
      </c>
      <c r="L45" s="274">
        <f t="shared" ref="L45:L52" si="5">(I45-H45)*G45-K45</f>
        <v>-170</v>
      </c>
      <c r="M45" s="331">
        <f t="shared" ref="M45:M52" si="6">G45*I45</f>
        <v>0</v>
      </c>
      <c r="N45" s="291"/>
      <c r="O45" s="307">
        <f t="shared" si="2"/>
        <v>0</v>
      </c>
    </row>
    <row r="46" spans="1:15" s="10" customFormat="1">
      <c r="A46" s="380"/>
      <c r="B46" s="383"/>
      <c r="C46" s="378"/>
      <c r="D46" s="380"/>
      <c r="E46" s="380"/>
      <c r="F46" s="273" t="s">
        <v>89</v>
      </c>
      <c r="G46" s="130">
        <v>0</v>
      </c>
      <c r="H46" s="277">
        <v>95</v>
      </c>
      <c r="I46" s="131">
        <v>165</v>
      </c>
      <c r="J46" s="378"/>
      <c r="K46" s="277">
        <v>170</v>
      </c>
      <c r="L46" s="274">
        <f t="shared" si="5"/>
        <v>-170</v>
      </c>
      <c r="M46" s="331">
        <f t="shared" si="6"/>
        <v>0</v>
      </c>
      <c r="N46" s="291"/>
      <c r="O46" s="307">
        <f t="shared" si="2"/>
        <v>0</v>
      </c>
    </row>
    <row r="47" spans="1:15" s="10" customFormat="1">
      <c r="A47" s="380"/>
      <c r="B47" s="383"/>
      <c r="C47" s="378"/>
      <c r="D47" s="380"/>
      <c r="E47" s="380"/>
      <c r="F47" s="273" t="s">
        <v>90</v>
      </c>
      <c r="G47" s="130">
        <v>17.559999999999999</v>
      </c>
      <c r="H47" s="277">
        <v>45</v>
      </c>
      <c r="I47" s="131">
        <v>115</v>
      </c>
      <c r="J47" s="378"/>
      <c r="K47" s="277">
        <v>170</v>
      </c>
      <c r="L47" s="274">
        <f t="shared" si="5"/>
        <v>1059.1999999999998</v>
      </c>
      <c r="M47" s="331">
        <f t="shared" si="6"/>
        <v>2019.3999999999999</v>
      </c>
      <c r="N47" s="291"/>
      <c r="O47" s="307">
        <f t="shared" si="2"/>
        <v>790.19999999999993</v>
      </c>
    </row>
    <row r="48" spans="1:15" s="10" customFormat="1">
      <c r="A48" s="380"/>
      <c r="B48" s="383"/>
      <c r="C48" s="378"/>
      <c r="D48" s="380"/>
      <c r="E48" s="380"/>
      <c r="F48" s="273" t="s">
        <v>92</v>
      </c>
      <c r="G48" s="130">
        <v>4.5999999999999996</v>
      </c>
      <c r="H48" s="277">
        <v>5</v>
      </c>
      <c r="I48" s="131">
        <v>115</v>
      </c>
      <c r="J48" s="378"/>
      <c r="K48" s="277">
        <v>170</v>
      </c>
      <c r="L48" s="274">
        <f t="shared" si="5"/>
        <v>335.99999999999994</v>
      </c>
      <c r="M48" s="331">
        <f t="shared" si="6"/>
        <v>529</v>
      </c>
      <c r="N48" s="291"/>
      <c r="O48" s="307">
        <f t="shared" si="2"/>
        <v>23</v>
      </c>
    </row>
    <row r="49" spans="1:15" s="10" customFormat="1">
      <c r="A49" s="381"/>
      <c r="B49" s="408"/>
      <c r="C49" s="373"/>
      <c r="D49" s="381"/>
      <c r="E49" s="381"/>
      <c r="F49" s="273" t="s">
        <v>91</v>
      </c>
      <c r="G49" s="130">
        <v>0</v>
      </c>
      <c r="H49" s="277">
        <v>-30</v>
      </c>
      <c r="I49" s="131">
        <v>35</v>
      </c>
      <c r="J49" s="373"/>
      <c r="K49" s="277">
        <v>170</v>
      </c>
      <c r="L49" s="274">
        <f t="shared" si="5"/>
        <v>-170</v>
      </c>
      <c r="M49" s="331">
        <f t="shared" si="6"/>
        <v>0</v>
      </c>
      <c r="N49" s="291"/>
      <c r="O49" s="307">
        <f t="shared" si="2"/>
        <v>0</v>
      </c>
    </row>
    <row r="50" spans="1:15" s="10" customFormat="1">
      <c r="A50" s="379" t="s">
        <v>398</v>
      </c>
      <c r="B50" s="382" t="s">
        <v>438</v>
      </c>
      <c r="C50" s="372" t="s">
        <v>402</v>
      </c>
      <c r="D50" s="379" t="s">
        <v>52</v>
      </c>
      <c r="E50" s="379" t="s">
        <v>324</v>
      </c>
      <c r="F50" s="273" t="s">
        <v>121</v>
      </c>
      <c r="G50" s="130">
        <v>1.1990000000000001</v>
      </c>
      <c r="H50" s="277">
        <v>310</v>
      </c>
      <c r="I50" s="131">
        <v>620</v>
      </c>
      <c r="J50" s="372" t="s">
        <v>37</v>
      </c>
      <c r="K50" s="277">
        <v>215</v>
      </c>
      <c r="L50" s="274">
        <f t="shared" si="5"/>
        <v>156.69</v>
      </c>
      <c r="M50" s="331">
        <f t="shared" si="6"/>
        <v>743.38</v>
      </c>
      <c r="N50" s="291"/>
      <c r="O50" s="307">
        <f t="shared" si="2"/>
        <v>371.69</v>
      </c>
    </row>
    <row r="51" spans="1:15" s="10" customFormat="1">
      <c r="A51" s="381"/>
      <c r="B51" s="408"/>
      <c r="C51" s="373"/>
      <c r="D51" s="381"/>
      <c r="E51" s="381"/>
      <c r="F51" s="273" t="s">
        <v>122</v>
      </c>
      <c r="G51" s="130">
        <v>2.2010000000000001</v>
      </c>
      <c r="H51" s="277">
        <v>130</v>
      </c>
      <c r="I51" s="131">
        <v>470</v>
      </c>
      <c r="J51" s="373"/>
      <c r="K51" s="277">
        <v>200</v>
      </c>
      <c r="L51" s="274">
        <f t="shared" si="5"/>
        <v>548.34</v>
      </c>
      <c r="M51" s="331">
        <f t="shared" si="6"/>
        <v>1034.47</v>
      </c>
      <c r="N51" s="291"/>
      <c r="O51" s="307">
        <f t="shared" si="2"/>
        <v>286.13</v>
      </c>
    </row>
    <row r="52" spans="1:15" s="10" customFormat="1">
      <c r="A52" s="131" t="s">
        <v>413</v>
      </c>
      <c r="B52" s="277" t="s">
        <v>431</v>
      </c>
      <c r="C52" s="261" t="s">
        <v>415</v>
      </c>
      <c r="D52" s="131" t="s">
        <v>70</v>
      </c>
      <c r="E52" s="131" t="s">
        <v>414</v>
      </c>
      <c r="F52" s="273" t="s">
        <v>198</v>
      </c>
      <c r="G52" s="130">
        <v>15.14</v>
      </c>
      <c r="H52" s="277">
        <v>205</v>
      </c>
      <c r="I52" s="131">
        <v>274.39999999999998</v>
      </c>
      <c r="J52" s="261" t="s">
        <v>16</v>
      </c>
      <c r="K52" s="277">
        <v>400</v>
      </c>
      <c r="L52" s="285">
        <f t="shared" si="5"/>
        <v>650.71599999999967</v>
      </c>
      <c r="M52" s="333">
        <f t="shared" si="6"/>
        <v>4154.4160000000002</v>
      </c>
      <c r="N52" s="291"/>
      <c r="O52" s="307">
        <f t="shared" si="2"/>
        <v>3103.7000000000003</v>
      </c>
    </row>
    <row r="53" spans="1:15" s="10" customFormat="1">
      <c r="A53" s="131"/>
      <c r="B53" s="277" t="s">
        <v>476</v>
      </c>
      <c r="C53" s="261"/>
      <c r="D53" s="131" t="s">
        <v>70</v>
      </c>
      <c r="E53" s="131" t="s">
        <v>252</v>
      </c>
      <c r="F53" s="273" t="s">
        <v>474</v>
      </c>
      <c r="G53" s="130">
        <v>1</v>
      </c>
      <c r="H53" s="277">
        <v>5105.76</v>
      </c>
      <c r="I53" s="131">
        <v>6589.29</v>
      </c>
      <c r="J53" s="261" t="s">
        <v>52</v>
      </c>
      <c r="K53" s="131">
        <v>0</v>
      </c>
      <c r="L53" s="274">
        <f>(I53-H53)*G53-K53</f>
        <v>1483.5299999999997</v>
      </c>
      <c r="M53" s="331">
        <f>G53*I53</f>
        <v>6589.29</v>
      </c>
      <c r="N53" s="291"/>
      <c r="O53" s="307">
        <f t="shared" si="2"/>
        <v>5105.76</v>
      </c>
    </row>
    <row r="54" spans="1:15" s="10" customFormat="1">
      <c r="A54" s="131"/>
      <c r="B54" s="277" t="s">
        <v>475</v>
      </c>
      <c r="C54" s="261"/>
      <c r="D54" s="131" t="s">
        <v>70</v>
      </c>
      <c r="E54" s="131" t="s">
        <v>253</v>
      </c>
      <c r="F54" s="273" t="s">
        <v>474</v>
      </c>
      <c r="G54" s="130">
        <v>1</v>
      </c>
      <c r="H54" s="277">
        <v>1463.28</v>
      </c>
      <c r="I54" s="131">
        <v>1715.54</v>
      </c>
      <c r="J54" s="261" t="s">
        <v>52</v>
      </c>
      <c r="K54" s="131">
        <v>0</v>
      </c>
      <c r="L54" s="274">
        <f>(I54-H54)*G54-K54</f>
        <v>252.26</v>
      </c>
      <c r="M54" s="331">
        <f>G54*I54</f>
        <v>1715.54</v>
      </c>
      <c r="N54" s="291"/>
      <c r="O54" s="307">
        <f t="shared" si="2"/>
        <v>1463.28</v>
      </c>
    </row>
    <row r="55" spans="1:15" s="16" customFormat="1" ht="26">
      <c r="A55" s="292"/>
      <c r="B55" s="335" t="s">
        <v>507</v>
      </c>
      <c r="C55" s="335"/>
      <c r="D55" s="292"/>
      <c r="E55" s="292" t="s">
        <v>15</v>
      </c>
      <c r="F55" s="336" t="s">
        <v>508</v>
      </c>
      <c r="G55" s="299"/>
      <c r="H55" s="292"/>
      <c r="I55" s="292"/>
      <c r="J55" s="335"/>
      <c r="K55" s="292"/>
      <c r="L55" s="337">
        <v>-1310.5</v>
      </c>
      <c r="M55" s="340">
        <v>-1310.5</v>
      </c>
      <c r="N55" s="338"/>
      <c r="O55" s="339"/>
    </row>
    <row r="56" spans="1:15">
      <c r="A56" s="224"/>
      <c r="B56" s="155"/>
      <c r="C56" s="154"/>
      <c r="D56" s="154"/>
      <c r="E56" s="154"/>
      <c r="F56" s="154"/>
      <c r="G56" s="156">
        <f>SUM(G7:G55)</f>
        <v>238.14099999999996</v>
      </c>
      <c r="H56" s="154"/>
      <c r="I56" s="154"/>
      <c r="J56" s="154"/>
      <c r="K56" s="155"/>
      <c r="L56" s="225">
        <f>SUM(L7:L55)</f>
        <v>13612.006000000003</v>
      </c>
      <c r="M56" s="226">
        <f>SUM(M7:M55)</f>
        <v>41627.146000000008</v>
      </c>
      <c r="N56" s="236"/>
      <c r="O56" s="308">
        <f>SUM(O8:O55)</f>
        <v>16887.939999999999</v>
      </c>
    </row>
    <row r="57" spans="1:15" ht="17" thickBot="1">
      <c r="A57" s="163"/>
      <c r="B57" s="137"/>
      <c r="C57" s="137"/>
      <c r="D57" s="137"/>
      <c r="E57" s="137"/>
      <c r="F57" s="137"/>
      <c r="G57" s="138"/>
      <c r="H57" s="137"/>
      <c r="I57" s="137"/>
      <c r="J57" s="139" t="s">
        <v>13</v>
      </c>
      <c r="K57" s="140">
        <f>M56/G56</f>
        <v>174.80041655993725</v>
      </c>
      <c r="L57" s="141">
        <f>L56/G56</f>
        <v>57.159439155794281</v>
      </c>
      <c r="M57" s="230">
        <f>L56/M56</f>
        <v>0.32699830058010704</v>
      </c>
      <c r="N57" s="237"/>
      <c r="O57" s="309">
        <f>O56/M56</f>
        <v>0.40569536042658305</v>
      </c>
    </row>
  </sheetData>
  <mergeCells count="76">
    <mergeCell ref="D32:D34"/>
    <mergeCell ref="E32:E34"/>
    <mergeCell ref="J45:J49"/>
    <mergeCell ref="A45:A49"/>
    <mergeCell ref="B45:B49"/>
    <mergeCell ref="C45:C49"/>
    <mergeCell ref="D45:D49"/>
    <mergeCell ref="E45:E49"/>
    <mergeCell ref="J32:J34"/>
    <mergeCell ref="B36:B37"/>
    <mergeCell ref="A35:A37"/>
    <mergeCell ref="A32:A34"/>
    <mergeCell ref="B32:B34"/>
    <mergeCell ref="C32:C34"/>
    <mergeCell ref="J38:J40"/>
    <mergeCell ref="C41:C43"/>
    <mergeCell ref="A9:A10"/>
    <mergeCell ref="J9:J10"/>
    <mergeCell ref="E9:E10"/>
    <mergeCell ref="D9:D10"/>
    <mergeCell ref="C9:C10"/>
    <mergeCell ref="B9:B10"/>
    <mergeCell ref="J11:J15"/>
    <mergeCell ref="A11:A15"/>
    <mergeCell ref="B11:B15"/>
    <mergeCell ref="C11:C15"/>
    <mergeCell ref="D11:D15"/>
    <mergeCell ref="E11:E15"/>
    <mergeCell ref="A22:A26"/>
    <mergeCell ref="J22:J26"/>
    <mergeCell ref="E22:E26"/>
    <mergeCell ref="K28:K30"/>
    <mergeCell ref="D29:D30"/>
    <mergeCell ref="E28:E30"/>
    <mergeCell ref="J28:J31"/>
    <mergeCell ref="D22:D26"/>
    <mergeCell ref="C22:C26"/>
    <mergeCell ref="B22:B26"/>
    <mergeCell ref="A28:A31"/>
    <mergeCell ref="B28:B30"/>
    <mergeCell ref="C28:C31"/>
    <mergeCell ref="A1:M3"/>
    <mergeCell ref="J7:J8"/>
    <mergeCell ref="E7:E8"/>
    <mergeCell ref="D7:D8"/>
    <mergeCell ref="A7:A8"/>
    <mergeCell ref="B7:B8"/>
    <mergeCell ref="C7:C8"/>
    <mergeCell ref="D41:D43"/>
    <mergeCell ref="E42:E43"/>
    <mergeCell ref="A38:A40"/>
    <mergeCell ref="B39:B40"/>
    <mergeCell ref="B42:B43"/>
    <mergeCell ref="A41:A43"/>
    <mergeCell ref="J50:J51"/>
    <mergeCell ref="A50:A51"/>
    <mergeCell ref="B50:B51"/>
    <mergeCell ref="C50:C51"/>
    <mergeCell ref="D50:D51"/>
    <mergeCell ref="E50:E51"/>
    <mergeCell ref="J41:J43"/>
    <mergeCell ref="D18:D19"/>
    <mergeCell ref="C18:C19"/>
    <mergeCell ref="A18:A19"/>
    <mergeCell ref="J18:J19"/>
    <mergeCell ref="A20:A21"/>
    <mergeCell ref="C20:C21"/>
    <mergeCell ref="D20:D21"/>
    <mergeCell ref="J20:J21"/>
    <mergeCell ref="C35:C37"/>
    <mergeCell ref="D35:D37"/>
    <mergeCell ref="E36:E37"/>
    <mergeCell ref="J35:J37"/>
    <mergeCell ref="C38:C40"/>
    <mergeCell ref="D38:D40"/>
    <mergeCell ref="E39:E40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9594-F5F8-464F-8F36-C62747A7278D}">
  <dimension ref="A1:R61"/>
  <sheetViews>
    <sheetView zoomScale="110" zoomScaleNormal="110" workbookViewId="0">
      <selection activeCell="E31" sqref="E31"/>
    </sheetView>
  </sheetViews>
  <sheetFormatPr baseColWidth="10" defaultRowHeight="16"/>
  <cols>
    <col min="1" max="1" width="15.16406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6" ht="16" customHeight="1">
      <c r="A1" s="384" t="s">
        <v>95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6" ht="16" customHeight="1">
      <c r="A2" s="386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1:16" ht="17" customHeight="1" thickBot="1">
      <c r="A3" s="388"/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1:16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6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6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214"/>
      <c r="O6" s="180" t="s">
        <v>66</v>
      </c>
      <c r="P6" s="35"/>
    </row>
    <row r="7" spans="1:16" s="10" customFormat="1">
      <c r="A7" s="379" t="s">
        <v>403</v>
      </c>
      <c r="B7" s="382" t="s">
        <v>477</v>
      </c>
      <c r="C7" s="372" t="s">
        <v>425</v>
      </c>
      <c r="D7" s="379" t="s">
        <v>404</v>
      </c>
      <c r="E7" s="379" t="s">
        <v>405</v>
      </c>
      <c r="F7" s="273" t="s">
        <v>406</v>
      </c>
      <c r="G7" s="130">
        <v>21.402999999999999</v>
      </c>
      <c r="H7" s="277">
        <v>420</v>
      </c>
      <c r="I7" s="131">
        <v>480</v>
      </c>
      <c r="J7" s="372" t="s">
        <v>37</v>
      </c>
      <c r="K7" s="277">
        <v>340</v>
      </c>
      <c r="L7" s="274">
        <f t="shared" ref="L7:L15" si="0">(I7-H7)*G7-K7</f>
        <v>944.17999999999984</v>
      </c>
      <c r="M7" s="293">
        <f t="shared" ref="M7:M13" si="1">G7*I7</f>
        <v>10273.439999999999</v>
      </c>
      <c r="N7" s="314"/>
      <c r="O7" s="325">
        <f t="shared" ref="O7:O58" si="2">G7*H7</f>
        <v>8989.26</v>
      </c>
    </row>
    <row r="8" spans="1:16" s="10" customFormat="1">
      <c r="A8" s="381"/>
      <c r="B8" s="408"/>
      <c r="C8" s="373"/>
      <c r="D8" s="381"/>
      <c r="E8" s="381"/>
      <c r="F8" s="273" t="s">
        <v>407</v>
      </c>
      <c r="G8" s="130">
        <v>0</v>
      </c>
      <c r="H8" s="277">
        <v>370</v>
      </c>
      <c r="I8" s="131">
        <v>430</v>
      </c>
      <c r="J8" s="373"/>
      <c r="K8" s="277">
        <v>340</v>
      </c>
      <c r="L8" s="274">
        <f t="shared" si="0"/>
        <v>-340</v>
      </c>
      <c r="M8" s="293">
        <f t="shared" si="1"/>
        <v>0</v>
      </c>
      <c r="N8" s="314"/>
      <c r="O8" s="325">
        <f t="shared" si="2"/>
        <v>0</v>
      </c>
    </row>
    <row r="9" spans="1:16" s="10" customFormat="1">
      <c r="A9" s="379" t="s">
        <v>417</v>
      </c>
      <c r="B9" s="382" t="s">
        <v>478</v>
      </c>
      <c r="C9" s="372" t="s">
        <v>433</v>
      </c>
      <c r="D9" s="379" t="s">
        <v>65</v>
      </c>
      <c r="E9" s="379" t="s">
        <v>444</v>
      </c>
      <c r="F9" s="273" t="s">
        <v>88</v>
      </c>
      <c r="G9" s="130">
        <v>0</v>
      </c>
      <c r="H9" s="277">
        <v>160</v>
      </c>
      <c r="I9" s="131">
        <v>265</v>
      </c>
      <c r="J9" s="372" t="s">
        <v>37</v>
      </c>
      <c r="K9" s="277">
        <v>216</v>
      </c>
      <c r="L9" s="274">
        <f t="shared" si="0"/>
        <v>-216</v>
      </c>
      <c r="M9" s="275">
        <f t="shared" si="1"/>
        <v>0</v>
      </c>
      <c r="N9" s="314"/>
      <c r="O9" s="325">
        <f t="shared" si="2"/>
        <v>0</v>
      </c>
    </row>
    <row r="10" spans="1:16" s="10" customFormat="1">
      <c r="A10" s="380"/>
      <c r="B10" s="383"/>
      <c r="C10" s="378"/>
      <c r="D10" s="380"/>
      <c r="E10" s="380"/>
      <c r="F10" s="273" t="s">
        <v>89</v>
      </c>
      <c r="G10" s="130">
        <v>0</v>
      </c>
      <c r="H10" s="277">
        <v>95</v>
      </c>
      <c r="I10" s="131">
        <v>200</v>
      </c>
      <c r="J10" s="378"/>
      <c r="K10" s="277">
        <v>216</v>
      </c>
      <c r="L10" s="274">
        <f t="shared" si="0"/>
        <v>-216</v>
      </c>
      <c r="M10" s="275">
        <f t="shared" si="1"/>
        <v>0</v>
      </c>
      <c r="N10" s="314"/>
      <c r="O10" s="325">
        <f t="shared" si="2"/>
        <v>0</v>
      </c>
    </row>
    <row r="11" spans="1:16" s="10" customFormat="1">
      <c r="A11" s="380"/>
      <c r="B11" s="383"/>
      <c r="C11" s="378"/>
      <c r="D11" s="380"/>
      <c r="E11" s="380"/>
      <c r="F11" s="273" t="s">
        <v>90</v>
      </c>
      <c r="G11" s="130">
        <v>20.399999999999999</v>
      </c>
      <c r="H11" s="277">
        <v>45</v>
      </c>
      <c r="I11" s="131">
        <v>145</v>
      </c>
      <c r="J11" s="378"/>
      <c r="K11" s="277">
        <v>216</v>
      </c>
      <c r="L11" s="274">
        <f t="shared" si="0"/>
        <v>1823.9999999999998</v>
      </c>
      <c r="M11" s="275">
        <f t="shared" si="1"/>
        <v>2958</v>
      </c>
      <c r="N11" s="314"/>
      <c r="O11" s="325">
        <f t="shared" si="2"/>
        <v>917.99999999999989</v>
      </c>
    </row>
    <row r="12" spans="1:16" s="10" customFormat="1">
      <c r="A12" s="380"/>
      <c r="B12" s="383"/>
      <c r="C12" s="378"/>
      <c r="D12" s="380"/>
      <c r="E12" s="380"/>
      <c r="F12" s="273" t="s">
        <v>92</v>
      </c>
      <c r="G12" s="130">
        <v>0</v>
      </c>
      <c r="H12" s="277">
        <v>5</v>
      </c>
      <c r="I12" s="131">
        <v>90</v>
      </c>
      <c r="J12" s="378"/>
      <c r="K12" s="277">
        <v>216</v>
      </c>
      <c r="L12" s="274">
        <f t="shared" si="0"/>
        <v>-216</v>
      </c>
      <c r="M12" s="275">
        <f t="shared" si="1"/>
        <v>0</v>
      </c>
      <c r="N12" s="314"/>
      <c r="O12" s="325">
        <f t="shared" si="2"/>
        <v>0</v>
      </c>
    </row>
    <row r="13" spans="1:16" s="10" customFormat="1">
      <c r="A13" s="381"/>
      <c r="B13" s="408"/>
      <c r="C13" s="373"/>
      <c r="D13" s="381"/>
      <c r="E13" s="381"/>
      <c r="F13" s="273" t="s">
        <v>91</v>
      </c>
      <c r="G13" s="130">
        <v>0</v>
      </c>
      <c r="H13" s="277">
        <v>-30</v>
      </c>
      <c r="I13" s="131">
        <v>75</v>
      </c>
      <c r="J13" s="373"/>
      <c r="K13" s="277">
        <v>216</v>
      </c>
      <c r="L13" s="274">
        <f t="shared" si="0"/>
        <v>-216</v>
      </c>
      <c r="M13" s="275">
        <f t="shared" si="1"/>
        <v>0</v>
      </c>
      <c r="N13" s="314"/>
      <c r="O13" s="325">
        <f t="shared" si="2"/>
        <v>0</v>
      </c>
    </row>
    <row r="14" spans="1:16" s="23" customFormat="1">
      <c r="A14" s="379" t="s">
        <v>317</v>
      </c>
      <c r="B14" s="411" t="s">
        <v>525</v>
      </c>
      <c r="C14" s="372" t="s">
        <v>421</v>
      </c>
      <c r="D14" s="379" t="s">
        <v>411</v>
      </c>
      <c r="E14" s="379" t="s">
        <v>422</v>
      </c>
      <c r="F14" s="273" t="s">
        <v>526</v>
      </c>
      <c r="G14" s="130">
        <v>10.023</v>
      </c>
      <c r="H14" s="277">
        <v>560</v>
      </c>
      <c r="I14" s="131">
        <v>675</v>
      </c>
      <c r="J14" s="261" t="s">
        <v>37</v>
      </c>
      <c r="K14" s="277">
        <v>620</v>
      </c>
      <c r="L14" s="274">
        <f t="shared" si="0"/>
        <v>532.64499999999998</v>
      </c>
      <c r="M14" s="293">
        <f>G14*I14</f>
        <v>6765.5249999999996</v>
      </c>
      <c r="N14" s="291"/>
      <c r="O14" s="341">
        <f>G14*H14</f>
        <v>5612.88</v>
      </c>
    </row>
    <row r="15" spans="1:16" s="23" customFormat="1">
      <c r="A15" s="380"/>
      <c r="B15" s="413"/>
      <c r="C15" s="378"/>
      <c r="D15" s="380"/>
      <c r="E15" s="380"/>
      <c r="F15" s="273" t="s">
        <v>441</v>
      </c>
      <c r="G15" s="130">
        <v>1</v>
      </c>
      <c r="H15" s="131"/>
      <c r="I15" s="131">
        <v>390</v>
      </c>
      <c r="J15" s="329" t="s">
        <v>37</v>
      </c>
      <c r="K15" s="277">
        <v>315</v>
      </c>
      <c r="L15" s="274">
        <f t="shared" si="0"/>
        <v>75</v>
      </c>
      <c r="M15" s="293">
        <f>G15*I15</f>
        <v>390</v>
      </c>
      <c r="N15" s="291"/>
      <c r="O15" s="316">
        <f>G15*H15</f>
        <v>0</v>
      </c>
    </row>
    <row r="16" spans="1:16" s="23" customFormat="1">
      <c r="A16" s="379" t="s">
        <v>418</v>
      </c>
      <c r="B16" s="382" t="s">
        <v>591</v>
      </c>
      <c r="C16" s="372" t="s">
        <v>425</v>
      </c>
      <c r="D16" s="379" t="s">
        <v>52</v>
      </c>
      <c r="E16" s="379" t="s">
        <v>324</v>
      </c>
      <c r="F16" s="273" t="s">
        <v>121</v>
      </c>
      <c r="G16" s="130">
        <v>1.153</v>
      </c>
      <c r="H16" s="131">
        <v>310</v>
      </c>
      <c r="I16" s="131">
        <v>620</v>
      </c>
      <c r="J16" s="372" t="s">
        <v>37</v>
      </c>
      <c r="K16" s="277">
        <v>240</v>
      </c>
      <c r="L16" s="274">
        <f t="shared" ref="L16:L17" si="3">(I16-H16)*G16-K16</f>
        <v>117.43</v>
      </c>
      <c r="M16" s="275">
        <f t="shared" ref="M16:M17" si="4">G16*I16</f>
        <v>714.86</v>
      </c>
      <c r="N16" s="291"/>
      <c r="O16" s="316">
        <f t="shared" ref="O16:O17" si="5">G16*H16</f>
        <v>357.43</v>
      </c>
    </row>
    <row r="17" spans="1:15" s="23" customFormat="1">
      <c r="A17" s="381"/>
      <c r="B17" s="408"/>
      <c r="C17" s="373"/>
      <c r="D17" s="381"/>
      <c r="E17" s="381"/>
      <c r="F17" s="273" t="s">
        <v>122</v>
      </c>
      <c r="G17" s="130">
        <v>2.5230000000000001</v>
      </c>
      <c r="H17" s="131">
        <v>130</v>
      </c>
      <c r="I17" s="131">
        <v>470</v>
      </c>
      <c r="J17" s="373"/>
      <c r="K17" s="277">
        <v>240</v>
      </c>
      <c r="L17" s="274">
        <f t="shared" si="3"/>
        <v>617.82000000000005</v>
      </c>
      <c r="M17" s="275">
        <f t="shared" si="4"/>
        <v>1185.8100000000002</v>
      </c>
      <c r="N17" s="291"/>
      <c r="O17" s="316">
        <f t="shared" si="5"/>
        <v>327.99</v>
      </c>
    </row>
    <row r="18" spans="1:15" s="10" customFormat="1">
      <c r="A18" s="131" t="s">
        <v>423</v>
      </c>
      <c r="B18" s="287" t="s">
        <v>480</v>
      </c>
      <c r="C18" s="261" t="s">
        <v>424</v>
      </c>
      <c r="D18" s="131" t="s">
        <v>14</v>
      </c>
      <c r="E18" s="131" t="s">
        <v>389</v>
      </c>
      <c r="F18" s="273" t="s">
        <v>390</v>
      </c>
      <c r="G18" s="130">
        <v>21.754999999999999</v>
      </c>
      <c r="H18" s="277">
        <v>660</v>
      </c>
      <c r="I18" s="131">
        <v>780</v>
      </c>
      <c r="J18" s="261" t="s">
        <v>37</v>
      </c>
      <c r="K18" s="277">
        <v>1180</v>
      </c>
      <c r="L18" s="285">
        <f>G18*(I18-H18)-K18</f>
        <v>1430.6</v>
      </c>
      <c r="M18" s="293">
        <f>G18*I18</f>
        <v>16968.899999999998</v>
      </c>
      <c r="N18" s="314"/>
      <c r="O18" s="325">
        <f t="shared" si="2"/>
        <v>14358.3</v>
      </c>
    </row>
    <row r="19" spans="1:15" s="10" customFormat="1">
      <c r="A19" s="131" t="s">
        <v>428</v>
      </c>
      <c r="B19" s="287" t="s">
        <v>499</v>
      </c>
      <c r="C19" s="261" t="s">
        <v>466</v>
      </c>
      <c r="D19" s="131" t="s">
        <v>157</v>
      </c>
      <c r="E19" s="131" t="s">
        <v>429</v>
      </c>
      <c r="F19" s="273" t="s">
        <v>430</v>
      </c>
      <c r="G19" s="130">
        <v>14.08</v>
      </c>
      <c r="H19" s="131">
        <v>-34</v>
      </c>
      <c r="I19" s="131">
        <v>30</v>
      </c>
      <c r="J19" s="261" t="s">
        <v>37</v>
      </c>
      <c r="K19" s="277">
        <v>510</v>
      </c>
      <c r="L19" s="285">
        <f t="shared" ref="L19:L51" si="6">G19*(I19-H19)-K19</f>
        <v>391.12</v>
      </c>
      <c r="M19" s="293">
        <f t="shared" ref="M19:M52" si="7">G19*I19</f>
        <v>422.4</v>
      </c>
      <c r="N19" s="314"/>
      <c r="O19" s="315">
        <f t="shared" si="2"/>
        <v>-478.72</v>
      </c>
    </row>
    <row r="20" spans="1:15" s="10" customFormat="1">
      <c r="A20" s="379" t="s">
        <v>432</v>
      </c>
      <c r="B20" s="382" t="s">
        <v>591</v>
      </c>
      <c r="C20" s="372" t="s">
        <v>449</v>
      </c>
      <c r="D20" s="379" t="s">
        <v>52</v>
      </c>
      <c r="E20" s="379" t="s">
        <v>324</v>
      </c>
      <c r="F20" s="273" t="s">
        <v>121</v>
      </c>
      <c r="G20" s="130">
        <v>1.115</v>
      </c>
      <c r="H20" s="131">
        <v>310</v>
      </c>
      <c r="I20" s="131">
        <v>650</v>
      </c>
      <c r="J20" s="372" t="s">
        <v>37</v>
      </c>
      <c r="K20" s="277">
        <v>240</v>
      </c>
      <c r="L20" s="274">
        <f t="shared" ref="L20:L26" si="8">(I20-H20)*G20-K20</f>
        <v>139.10000000000002</v>
      </c>
      <c r="M20" s="275">
        <f t="shared" si="7"/>
        <v>724.75</v>
      </c>
      <c r="N20" s="314"/>
      <c r="O20" s="315">
        <f t="shared" si="2"/>
        <v>345.65</v>
      </c>
    </row>
    <row r="21" spans="1:15" s="10" customFormat="1">
      <c r="A21" s="381"/>
      <c r="B21" s="408"/>
      <c r="C21" s="373"/>
      <c r="D21" s="381"/>
      <c r="E21" s="381"/>
      <c r="F21" s="273" t="s">
        <v>122</v>
      </c>
      <c r="G21" s="130">
        <v>2.427</v>
      </c>
      <c r="H21" s="131">
        <v>130</v>
      </c>
      <c r="I21" s="131">
        <v>490</v>
      </c>
      <c r="J21" s="373"/>
      <c r="K21" s="277">
        <v>240</v>
      </c>
      <c r="L21" s="274">
        <f t="shared" si="8"/>
        <v>633.72</v>
      </c>
      <c r="M21" s="275">
        <f t="shared" si="7"/>
        <v>1189.23</v>
      </c>
      <c r="N21" s="314"/>
      <c r="O21" s="315">
        <f t="shared" si="2"/>
        <v>315.51</v>
      </c>
    </row>
    <row r="22" spans="1:15" s="10" customFormat="1">
      <c r="A22" s="379" t="s">
        <v>446</v>
      </c>
      <c r="B22" s="382" t="s">
        <v>479</v>
      </c>
      <c r="C22" s="372" t="s">
        <v>451</v>
      </c>
      <c r="D22" s="379" t="s">
        <v>65</v>
      </c>
      <c r="E22" s="379" t="s">
        <v>445</v>
      </c>
      <c r="F22" s="273" t="s">
        <v>88</v>
      </c>
      <c r="G22" s="130">
        <v>0</v>
      </c>
      <c r="H22" s="277">
        <v>180</v>
      </c>
      <c r="I22" s="131">
        <v>265</v>
      </c>
      <c r="J22" s="372" t="s">
        <v>37</v>
      </c>
      <c r="K22" s="277">
        <v>206</v>
      </c>
      <c r="L22" s="274">
        <f t="shared" si="8"/>
        <v>-206</v>
      </c>
      <c r="M22" s="275">
        <f t="shared" si="7"/>
        <v>0</v>
      </c>
      <c r="N22" s="314"/>
      <c r="O22" s="325">
        <f t="shared" si="2"/>
        <v>0</v>
      </c>
    </row>
    <row r="23" spans="1:15" s="10" customFormat="1">
      <c r="A23" s="380"/>
      <c r="B23" s="383"/>
      <c r="C23" s="378"/>
      <c r="D23" s="380"/>
      <c r="E23" s="380"/>
      <c r="F23" s="273" t="s">
        <v>89</v>
      </c>
      <c r="G23" s="130">
        <v>0</v>
      </c>
      <c r="H23" s="277">
        <v>115</v>
      </c>
      <c r="I23" s="131">
        <v>200</v>
      </c>
      <c r="J23" s="378"/>
      <c r="K23" s="277">
        <v>206</v>
      </c>
      <c r="L23" s="274">
        <f t="shared" si="8"/>
        <v>-206</v>
      </c>
      <c r="M23" s="275">
        <f t="shared" si="7"/>
        <v>0</v>
      </c>
      <c r="N23" s="314"/>
      <c r="O23" s="325">
        <f t="shared" si="2"/>
        <v>0</v>
      </c>
    </row>
    <row r="24" spans="1:15" s="10" customFormat="1">
      <c r="A24" s="380"/>
      <c r="B24" s="383"/>
      <c r="C24" s="378"/>
      <c r="D24" s="380"/>
      <c r="E24" s="380"/>
      <c r="F24" s="273" t="s">
        <v>90</v>
      </c>
      <c r="G24" s="130">
        <v>16.760000000000002</v>
      </c>
      <c r="H24" s="277">
        <v>60</v>
      </c>
      <c r="I24" s="131">
        <v>145</v>
      </c>
      <c r="J24" s="378"/>
      <c r="K24" s="277">
        <v>206</v>
      </c>
      <c r="L24" s="274">
        <f t="shared" si="8"/>
        <v>1218.6000000000001</v>
      </c>
      <c r="M24" s="275">
        <f t="shared" si="7"/>
        <v>2430.2000000000003</v>
      </c>
      <c r="N24" s="314"/>
      <c r="O24" s="325">
        <f t="shared" si="2"/>
        <v>1005.6000000000001</v>
      </c>
    </row>
    <row r="25" spans="1:15" s="10" customFormat="1">
      <c r="A25" s="380"/>
      <c r="B25" s="383"/>
      <c r="C25" s="378"/>
      <c r="D25" s="380"/>
      <c r="E25" s="380"/>
      <c r="F25" s="273" t="s">
        <v>92</v>
      </c>
      <c r="G25" s="130">
        <v>4.92</v>
      </c>
      <c r="H25" s="277">
        <v>10</v>
      </c>
      <c r="I25" s="131">
        <v>145</v>
      </c>
      <c r="J25" s="378"/>
      <c r="K25" s="277">
        <v>206</v>
      </c>
      <c r="L25" s="274">
        <f t="shared" si="8"/>
        <v>458.20000000000005</v>
      </c>
      <c r="M25" s="275">
        <f t="shared" si="7"/>
        <v>713.4</v>
      </c>
      <c r="N25" s="314"/>
      <c r="O25" s="325">
        <f t="shared" si="2"/>
        <v>49.2</v>
      </c>
    </row>
    <row r="26" spans="1:15" s="10" customFormat="1">
      <c r="A26" s="381"/>
      <c r="B26" s="408"/>
      <c r="C26" s="373"/>
      <c r="D26" s="381"/>
      <c r="E26" s="381"/>
      <c r="F26" s="273" t="s">
        <v>91</v>
      </c>
      <c r="G26" s="130">
        <v>0</v>
      </c>
      <c r="H26" s="277">
        <v>0</v>
      </c>
      <c r="I26" s="131">
        <v>75</v>
      </c>
      <c r="J26" s="373"/>
      <c r="K26" s="277">
        <v>206</v>
      </c>
      <c r="L26" s="274">
        <f t="shared" si="8"/>
        <v>-206</v>
      </c>
      <c r="M26" s="275">
        <f t="shared" si="7"/>
        <v>0</v>
      </c>
      <c r="N26" s="314"/>
      <c r="O26" s="325">
        <f t="shared" si="2"/>
        <v>0</v>
      </c>
    </row>
    <row r="27" spans="1:15" s="10" customFormat="1">
      <c r="A27" s="379" t="s">
        <v>495</v>
      </c>
      <c r="B27" s="382" t="s">
        <v>529</v>
      </c>
      <c r="C27" s="372" t="s">
        <v>496</v>
      </c>
      <c r="D27" s="379" t="s">
        <v>105</v>
      </c>
      <c r="E27" s="379" t="s">
        <v>528</v>
      </c>
      <c r="F27" s="273" t="s">
        <v>88</v>
      </c>
      <c r="G27" s="130">
        <v>6.3</v>
      </c>
      <c r="H27" s="277">
        <v>210</v>
      </c>
      <c r="I27" s="131">
        <v>280</v>
      </c>
      <c r="J27" s="372" t="s">
        <v>37</v>
      </c>
      <c r="K27" s="277">
        <v>220</v>
      </c>
      <c r="L27" s="285">
        <f t="shared" si="6"/>
        <v>221</v>
      </c>
      <c r="M27" s="293">
        <f t="shared" si="7"/>
        <v>1764</v>
      </c>
      <c r="N27" s="314"/>
      <c r="O27" s="325">
        <f t="shared" si="2"/>
        <v>1323</v>
      </c>
    </row>
    <row r="28" spans="1:15" s="10" customFormat="1">
      <c r="A28" s="381"/>
      <c r="B28" s="408"/>
      <c r="C28" s="373"/>
      <c r="D28" s="381"/>
      <c r="E28" s="381"/>
      <c r="F28" s="273" t="s">
        <v>89</v>
      </c>
      <c r="G28" s="130">
        <v>7.6</v>
      </c>
      <c r="H28" s="277">
        <v>150</v>
      </c>
      <c r="I28" s="131">
        <v>215</v>
      </c>
      <c r="J28" s="373"/>
      <c r="K28" s="277">
        <v>220</v>
      </c>
      <c r="L28" s="285">
        <f t="shared" si="6"/>
        <v>274</v>
      </c>
      <c r="M28" s="293">
        <f t="shared" si="7"/>
        <v>1634</v>
      </c>
      <c r="N28" s="314"/>
      <c r="O28" s="325">
        <f t="shared" si="2"/>
        <v>1140</v>
      </c>
    </row>
    <row r="29" spans="1:15" s="10" customFormat="1">
      <c r="A29" s="131" t="s">
        <v>457</v>
      </c>
      <c r="B29" s="287" t="s">
        <v>581</v>
      </c>
      <c r="C29" s="261" t="s">
        <v>468</v>
      </c>
      <c r="D29" s="131" t="s">
        <v>458</v>
      </c>
      <c r="E29" s="131" t="s">
        <v>41</v>
      </c>
      <c r="F29" s="273" t="s">
        <v>390</v>
      </c>
      <c r="G29" s="130">
        <v>10.243</v>
      </c>
      <c r="H29" s="277">
        <v>700</v>
      </c>
      <c r="I29" s="131">
        <v>850</v>
      </c>
      <c r="J29" s="261" t="s">
        <v>37</v>
      </c>
      <c r="K29" s="277">
        <v>480</v>
      </c>
      <c r="L29" s="285">
        <f t="shared" si="6"/>
        <v>1056.45</v>
      </c>
      <c r="M29" s="293">
        <f t="shared" si="7"/>
        <v>8706.5500000000011</v>
      </c>
      <c r="N29" s="314"/>
      <c r="O29" s="325">
        <f t="shared" si="2"/>
        <v>7170.1</v>
      </c>
    </row>
    <row r="30" spans="1:15" s="10" customFormat="1" ht="26">
      <c r="A30" s="131" t="s">
        <v>459</v>
      </c>
      <c r="B30" s="287" t="s">
        <v>582</v>
      </c>
      <c r="C30" s="261" t="s">
        <v>559</v>
      </c>
      <c r="D30" s="131" t="s">
        <v>460</v>
      </c>
      <c r="E30" s="131" t="s">
        <v>41</v>
      </c>
      <c r="F30" s="273" t="s">
        <v>390</v>
      </c>
      <c r="G30" s="130">
        <v>10.547000000000001</v>
      </c>
      <c r="H30" s="277">
        <v>700</v>
      </c>
      <c r="I30" s="131">
        <v>850</v>
      </c>
      <c r="J30" s="261" t="s">
        <v>37</v>
      </c>
      <c r="K30" s="277">
        <v>540</v>
      </c>
      <c r="L30" s="285">
        <f t="shared" si="6"/>
        <v>1042.0500000000002</v>
      </c>
      <c r="M30" s="293">
        <f t="shared" si="7"/>
        <v>8964.9500000000007</v>
      </c>
      <c r="N30" s="314"/>
      <c r="O30" s="325">
        <f t="shared" si="2"/>
        <v>7382.9000000000005</v>
      </c>
    </row>
    <row r="31" spans="1:15" s="10" customFormat="1">
      <c r="A31" s="131" t="s">
        <v>463</v>
      </c>
      <c r="B31" s="287" t="s">
        <v>597</v>
      </c>
      <c r="C31" s="313" t="s">
        <v>535</v>
      </c>
      <c r="D31" s="131" t="s">
        <v>404</v>
      </c>
      <c r="E31" s="131" t="s">
        <v>464</v>
      </c>
      <c r="F31" s="273" t="s">
        <v>390</v>
      </c>
      <c r="G31" s="130">
        <v>22.527000000000001</v>
      </c>
      <c r="H31" s="131">
        <v>700</v>
      </c>
      <c r="I31" s="131">
        <v>800</v>
      </c>
      <c r="J31" s="261" t="s">
        <v>37</v>
      </c>
      <c r="K31" s="277">
        <v>550</v>
      </c>
      <c r="L31" s="285">
        <f t="shared" si="6"/>
        <v>1702.7000000000003</v>
      </c>
      <c r="M31" s="293">
        <f t="shared" si="7"/>
        <v>18021.600000000002</v>
      </c>
      <c r="N31" s="314"/>
      <c r="O31" s="315">
        <f t="shared" si="2"/>
        <v>15768.900000000001</v>
      </c>
    </row>
    <row r="32" spans="1:15" s="10" customFormat="1">
      <c r="A32" s="379" t="s">
        <v>465</v>
      </c>
      <c r="B32" s="382" t="s">
        <v>591</v>
      </c>
      <c r="C32" s="372" t="s">
        <v>509</v>
      </c>
      <c r="D32" s="379" t="s">
        <v>52</v>
      </c>
      <c r="E32" s="379" t="s">
        <v>324</v>
      </c>
      <c r="F32" s="273" t="s">
        <v>121</v>
      </c>
      <c r="G32" s="130">
        <v>0.97399999999999998</v>
      </c>
      <c r="H32" s="131">
        <v>310</v>
      </c>
      <c r="I32" s="131">
        <v>650</v>
      </c>
      <c r="J32" s="372" t="s">
        <v>37</v>
      </c>
      <c r="K32" s="277">
        <v>240</v>
      </c>
      <c r="L32" s="274">
        <f t="shared" ref="L32:L33" si="9">(I32-H32)*G32-K32</f>
        <v>91.159999999999968</v>
      </c>
      <c r="M32" s="275">
        <f t="shared" ref="M32:M33" si="10">G32*I32</f>
        <v>633.1</v>
      </c>
      <c r="N32" s="314"/>
      <c r="O32" s="315">
        <f t="shared" si="2"/>
        <v>301.94</v>
      </c>
    </row>
    <row r="33" spans="1:18" s="10" customFormat="1">
      <c r="A33" s="381"/>
      <c r="B33" s="408"/>
      <c r="C33" s="373"/>
      <c r="D33" s="381"/>
      <c r="E33" s="381"/>
      <c r="F33" s="273" t="s">
        <v>122</v>
      </c>
      <c r="G33" s="130">
        <v>3.0419999999999998</v>
      </c>
      <c r="H33" s="131">
        <v>130</v>
      </c>
      <c r="I33" s="131">
        <v>490</v>
      </c>
      <c r="J33" s="373"/>
      <c r="K33" s="277">
        <v>240</v>
      </c>
      <c r="L33" s="274">
        <f t="shared" si="9"/>
        <v>855.11999999999989</v>
      </c>
      <c r="M33" s="275">
        <f t="shared" si="10"/>
        <v>1490.58</v>
      </c>
      <c r="N33" s="314"/>
      <c r="O33" s="315">
        <f t="shared" si="2"/>
        <v>395.46</v>
      </c>
    </row>
    <row r="34" spans="1:18">
      <c r="A34" s="421" t="s">
        <v>469</v>
      </c>
      <c r="B34" s="266"/>
      <c r="C34" s="423" t="s">
        <v>561</v>
      </c>
      <c r="D34" s="421" t="s">
        <v>470</v>
      </c>
      <c r="E34" s="421" t="s">
        <v>157</v>
      </c>
      <c r="F34" s="4" t="s">
        <v>471</v>
      </c>
      <c r="G34" s="320">
        <v>3</v>
      </c>
      <c r="H34" s="425" t="s">
        <v>159</v>
      </c>
      <c r="I34" s="426"/>
      <c r="J34" s="266" t="s">
        <v>37</v>
      </c>
      <c r="K34" s="347">
        <v>585</v>
      </c>
      <c r="L34" s="419" t="s">
        <v>159</v>
      </c>
      <c r="M34" s="420"/>
      <c r="N34" s="321"/>
      <c r="O34" s="144">
        <v>0</v>
      </c>
      <c r="P34" s="67"/>
      <c r="Q34" s="67"/>
      <c r="R34" s="67"/>
    </row>
    <row r="35" spans="1:18">
      <c r="A35" s="422"/>
      <c r="B35" s="345"/>
      <c r="C35" s="424"/>
      <c r="D35" s="422"/>
      <c r="E35" s="422"/>
      <c r="F35" s="4" t="s">
        <v>542</v>
      </c>
      <c r="G35" s="320">
        <v>1</v>
      </c>
      <c r="H35" s="342">
        <v>585</v>
      </c>
      <c r="I35" s="343">
        <v>595</v>
      </c>
      <c r="J35" s="345"/>
      <c r="K35" s="347">
        <v>0</v>
      </c>
      <c r="L35" s="344">
        <v>10</v>
      </c>
      <c r="M35" s="346">
        <f>G35*I35</f>
        <v>595</v>
      </c>
      <c r="N35" s="321"/>
      <c r="O35" s="144">
        <v>0</v>
      </c>
      <c r="P35" s="67"/>
      <c r="Q35" s="67"/>
      <c r="R35" s="67"/>
    </row>
    <row r="36" spans="1:18" s="10" customFormat="1">
      <c r="A36" s="379" t="s">
        <v>483</v>
      </c>
      <c r="B36" s="382" t="s">
        <v>556</v>
      </c>
      <c r="C36" s="372" t="s">
        <v>510</v>
      </c>
      <c r="D36" s="379" t="s">
        <v>65</v>
      </c>
      <c r="E36" s="379" t="s">
        <v>527</v>
      </c>
      <c r="F36" s="273" t="s">
        <v>88</v>
      </c>
      <c r="G36" s="130">
        <v>0</v>
      </c>
      <c r="H36" s="277">
        <v>180</v>
      </c>
      <c r="I36" s="131">
        <v>280</v>
      </c>
      <c r="J36" s="372" t="s">
        <v>37</v>
      </c>
      <c r="K36" s="277">
        <v>206</v>
      </c>
      <c r="L36" s="274">
        <f>(I36-H36)*G36-K36</f>
        <v>-206</v>
      </c>
      <c r="M36" s="275">
        <f t="shared" ref="M36:M42" si="11">G36*I36</f>
        <v>0</v>
      </c>
      <c r="N36" s="314"/>
      <c r="O36" s="325">
        <f t="shared" si="2"/>
        <v>0</v>
      </c>
    </row>
    <row r="37" spans="1:18" s="10" customFormat="1">
      <c r="A37" s="380"/>
      <c r="B37" s="383"/>
      <c r="C37" s="378"/>
      <c r="D37" s="380"/>
      <c r="E37" s="380"/>
      <c r="F37" s="273" t="s">
        <v>89</v>
      </c>
      <c r="G37" s="130">
        <v>0</v>
      </c>
      <c r="H37" s="277">
        <v>115</v>
      </c>
      <c r="I37" s="131">
        <v>215</v>
      </c>
      <c r="J37" s="378"/>
      <c r="K37" s="277">
        <v>206</v>
      </c>
      <c r="L37" s="274">
        <f t="shared" ref="L37:L42" si="12">(I37-H37)*G37-K37</f>
        <v>-206</v>
      </c>
      <c r="M37" s="275">
        <f t="shared" si="11"/>
        <v>0</v>
      </c>
      <c r="N37" s="314"/>
      <c r="O37" s="325">
        <f t="shared" si="2"/>
        <v>0</v>
      </c>
    </row>
    <row r="38" spans="1:18" s="10" customFormat="1">
      <c r="A38" s="380"/>
      <c r="B38" s="383"/>
      <c r="C38" s="378"/>
      <c r="D38" s="380"/>
      <c r="E38" s="380"/>
      <c r="F38" s="273" t="s">
        <v>90</v>
      </c>
      <c r="G38" s="130">
        <v>22.46</v>
      </c>
      <c r="H38" s="277">
        <v>60</v>
      </c>
      <c r="I38" s="131">
        <v>155</v>
      </c>
      <c r="J38" s="378"/>
      <c r="K38" s="277">
        <v>206</v>
      </c>
      <c r="L38" s="274">
        <f t="shared" si="12"/>
        <v>1927.7000000000003</v>
      </c>
      <c r="M38" s="275">
        <f t="shared" si="11"/>
        <v>3481.3</v>
      </c>
      <c r="N38" s="314"/>
      <c r="O38" s="325">
        <f t="shared" si="2"/>
        <v>1347.6000000000001</v>
      </c>
    </row>
    <row r="39" spans="1:18" s="10" customFormat="1">
      <c r="A39" s="380"/>
      <c r="B39" s="383"/>
      <c r="C39" s="378"/>
      <c r="D39" s="380"/>
      <c r="E39" s="380"/>
      <c r="F39" s="273" t="s">
        <v>92</v>
      </c>
      <c r="G39" s="130">
        <v>0</v>
      </c>
      <c r="H39" s="277">
        <v>10</v>
      </c>
      <c r="I39" s="131">
        <v>110</v>
      </c>
      <c r="J39" s="378"/>
      <c r="K39" s="277">
        <v>206</v>
      </c>
      <c r="L39" s="274">
        <f t="shared" si="12"/>
        <v>-206</v>
      </c>
      <c r="M39" s="275">
        <f t="shared" si="11"/>
        <v>0</v>
      </c>
      <c r="N39" s="314"/>
      <c r="O39" s="325">
        <f t="shared" si="2"/>
        <v>0</v>
      </c>
    </row>
    <row r="40" spans="1:18" s="10" customFormat="1">
      <c r="A40" s="381"/>
      <c r="B40" s="408"/>
      <c r="C40" s="373"/>
      <c r="D40" s="381"/>
      <c r="E40" s="381"/>
      <c r="F40" s="273" t="s">
        <v>91</v>
      </c>
      <c r="G40" s="130">
        <v>0</v>
      </c>
      <c r="H40" s="277">
        <v>0</v>
      </c>
      <c r="I40" s="131">
        <v>85</v>
      </c>
      <c r="J40" s="373"/>
      <c r="K40" s="277">
        <v>206</v>
      </c>
      <c r="L40" s="274">
        <f t="shared" si="12"/>
        <v>-206</v>
      </c>
      <c r="M40" s="275">
        <f t="shared" si="11"/>
        <v>0</v>
      </c>
      <c r="N40" s="314"/>
      <c r="O40" s="325">
        <f t="shared" si="2"/>
        <v>0</v>
      </c>
    </row>
    <row r="41" spans="1:18" s="10" customFormat="1">
      <c r="A41" s="379" t="s">
        <v>511</v>
      </c>
      <c r="B41" s="382" t="s">
        <v>591</v>
      </c>
      <c r="C41" s="372" t="s">
        <v>524</v>
      </c>
      <c r="D41" s="379" t="s">
        <v>52</v>
      </c>
      <c r="E41" s="379" t="s">
        <v>324</v>
      </c>
      <c r="F41" s="273" t="s">
        <v>121</v>
      </c>
      <c r="G41" s="130">
        <v>2.11</v>
      </c>
      <c r="H41" s="131">
        <v>310</v>
      </c>
      <c r="I41" s="131">
        <v>650</v>
      </c>
      <c r="J41" s="372" t="s">
        <v>37</v>
      </c>
      <c r="K41" s="277">
        <v>240</v>
      </c>
      <c r="L41" s="274">
        <f t="shared" si="12"/>
        <v>477.4</v>
      </c>
      <c r="M41" s="275">
        <f t="shared" si="11"/>
        <v>1371.5</v>
      </c>
      <c r="N41" s="314"/>
      <c r="O41" s="315">
        <f t="shared" si="2"/>
        <v>654.09999999999991</v>
      </c>
    </row>
    <row r="42" spans="1:18" s="10" customFormat="1">
      <c r="A42" s="381"/>
      <c r="B42" s="408"/>
      <c r="C42" s="373"/>
      <c r="D42" s="381"/>
      <c r="E42" s="381"/>
      <c r="F42" s="273" t="s">
        <v>122</v>
      </c>
      <c r="G42" s="130">
        <v>1.5640000000000001</v>
      </c>
      <c r="H42" s="131">
        <v>130</v>
      </c>
      <c r="I42" s="131">
        <v>490</v>
      </c>
      <c r="J42" s="373"/>
      <c r="K42" s="277">
        <v>240</v>
      </c>
      <c r="L42" s="274">
        <f t="shared" si="12"/>
        <v>323.03999999999996</v>
      </c>
      <c r="M42" s="275">
        <f t="shared" si="11"/>
        <v>766.36</v>
      </c>
      <c r="N42" s="314"/>
      <c r="O42" s="315">
        <f t="shared" si="2"/>
        <v>203.32</v>
      </c>
    </row>
    <row r="43" spans="1:18" s="10" customFormat="1">
      <c r="A43" s="131" t="s">
        <v>523</v>
      </c>
      <c r="B43" s="287" t="s">
        <v>599</v>
      </c>
      <c r="C43" s="313"/>
      <c r="D43" s="131" t="s">
        <v>52</v>
      </c>
      <c r="E43" s="131" t="s">
        <v>15</v>
      </c>
      <c r="F43" s="273" t="s">
        <v>598</v>
      </c>
      <c r="G43" s="130">
        <v>0.72499999999999998</v>
      </c>
      <c r="H43" s="131">
        <v>130</v>
      </c>
      <c r="I43" s="131">
        <v>400</v>
      </c>
      <c r="J43" s="261" t="s">
        <v>52</v>
      </c>
      <c r="K43" s="131">
        <v>0</v>
      </c>
      <c r="L43" s="285">
        <f t="shared" si="6"/>
        <v>195.75</v>
      </c>
      <c r="M43" s="293">
        <f t="shared" si="7"/>
        <v>290</v>
      </c>
      <c r="N43" s="314"/>
      <c r="O43" s="315">
        <f t="shared" si="2"/>
        <v>94.25</v>
      </c>
    </row>
    <row r="44" spans="1:18" s="10" customFormat="1">
      <c r="A44" s="379" t="s">
        <v>550</v>
      </c>
      <c r="B44" s="411" t="s">
        <v>591</v>
      </c>
      <c r="C44" s="372" t="s">
        <v>551</v>
      </c>
      <c r="D44" s="379" t="s">
        <v>70</v>
      </c>
      <c r="E44" s="379" t="s">
        <v>324</v>
      </c>
      <c r="F44" s="273" t="s">
        <v>121</v>
      </c>
      <c r="G44" s="130">
        <v>1.5589999999999999</v>
      </c>
      <c r="H44" s="131">
        <v>310</v>
      </c>
      <c r="I44" s="131">
        <v>650</v>
      </c>
      <c r="J44" s="372" t="s">
        <v>37</v>
      </c>
      <c r="K44" s="277">
        <v>240</v>
      </c>
      <c r="L44" s="285">
        <f t="shared" si="6"/>
        <v>290.05999999999995</v>
      </c>
      <c r="M44" s="293">
        <f t="shared" si="7"/>
        <v>1013.3499999999999</v>
      </c>
      <c r="N44" s="314"/>
      <c r="O44" s="315">
        <f t="shared" si="2"/>
        <v>483.28999999999996</v>
      </c>
    </row>
    <row r="45" spans="1:18" s="10" customFormat="1">
      <c r="A45" s="381"/>
      <c r="B45" s="412"/>
      <c r="C45" s="373"/>
      <c r="D45" s="381"/>
      <c r="E45" s="381"/>
      <c r="F45" s="273" t="s">
        <v>122</v>
      </c>
      <c r="G45" s="130">
        <v>1.7609999999999999</v>
      </c>
      <c r="H45" s="131">
        <v>130</v>
      </c>
      <c r="I45" s="131">
        <v>490</v>
      </c>
      <c r="J45" s="373"/>
      <c r="K45" s="277">
        <v>240</v>
      </c>
      <c r="L45" s="285">
        <f t="shared" si="6"/>
        <v>393.95999999999992</v>
      </c>
      <c r="M45" s="293">
        <f t="shared" si="7"/>
        <v>862.89</v>
      </c>
      <c r="N45" s="314"/>
      <c r="O45" s="315">
        <f t="shared" si="2"/>
        <v>228.92999999999998</v>
      </c>
    </row>
    <row r="46" spans="1:18" s="10" customFormat="1">
      <c r="A46" s="379" t="s">
        <v>531</v>
      </c>
      <c r="B46" s="382" t="s">
        <v>592</v>
      </c>
      <c r="C46" s="372" t="s">
        <v>535</v>
      </c>
      <c r="D46" s="379" t="s">
        <v>549</v>
      </c>
      <c r="E46" s="379" t="s">
        <v>534</v>
      </c>
      <c r="F46" s="273" t="s">
        <v>88</v>
      </c>
      <c r="G46" s="130">
        <v>0</v>
      </c>
      <c r="H46" s="277">
        <v>180</v>
      </c>
      <c r="I46" s="131">
        <v>280</v>
      </c>
      <c r="J46" s="372" t="s">
        <v>37</v>
      </c>
      <c r="K46" s="277">
        <v>206</v>
      </c>
      <c r="L46" s="274">
        <f t="shared" ref="L46:L50" si="13">(I46-H46)*G46-K46</f>
        <v>-206</v>
      </c>
      <c r="M46" s="275">
        <f t="shared" si="7"/>
        <v>0</v>
      </c>
      <c r="N46" s="314"/>
      <c r="O46" s="325">
        <f t="shared" si="2"/>
        <v>0</v>
      </c>
    </row>
    <row r="47" spans="1:18" s="10" customFormat="1">
      <c r="A47" s="380"/>
      <c r="B47" s="383"/>
      <c r="C47" s="378"/>
      <c r="D47" s="380"/>
      <c r="E47" s="380"/>
      <c r="F47" s="273" t="s">
        <v>89</v>
      </c>
      <c r="G47" s="130">
        <v>0</v>
      </c>
      <c r="H47" s="277">
        <v>115</v>
      </c>
      <c r="I47" s="131">
        <v>215</v>
      </c>
      <c r="J47" s="378"/>
      <c r="K47" s="277">
        <v>206</v>
      </c>
      <c r="L47" s="274">
        <f t="shared" si="13"/>
        <v>-206</v>
      </c>
      <c r="M47" s="275">
        <f t="shared" si="7"/>
        <v>0</v>
      </c>
      <c r="N47" s="314"/>
      <c r="O47" s="325">
        <f t="shared" si="2"/>
        <v>0</v>
      </c>
    </row>
    <row r="48" spans="1:18" s="10" customFormat="1">
      <c r="A48" s="380"/>
      <c r="B48" s="383"/>
      <c r="C48" s="378"/>
      <c r="D48" s="380"/>
      <c r="E48" s="380"/>
      <c r="F48" s="273" t="s">
        <v>90</v>
      </c>
      <c r="G48" s="130">
        <v>6.02</v>
      </c>
      <c r="H48" s="277">
        <v>40</v>
      </c>
      <c r="I48" s="131">
        <v>160</v>
      </c>
      <c r="J48" s="378"/>
      <c r="K48" s="277">
        <v>206</v>
      </c>
      <c r="L48" s="274">
        <f t="shared" si="13"/>
        <v>516.4</v>
      </c>
      <c r="M48" s="275">
        <f t="shared" si="7"/>
        <v>963.19999999999993</v>
      </c>
      <c r="N48" s="314"/>
      <c r="O48" s="325">
        <f t="shared" si="2"/>
        <v>240.79999999999998</v>
      </c>
    </row>
    <row r="49" spans="1:15" s="10" customFormat="1">
      <c r="A49" s="380"/>
      <c r="B49" s="383"/>
      <c r="C49" s="378"/>
      <c r="D49" s="380"/>
      <c r="E49" s="380"/>
      <c r="F49" s="273" t="s">
        <v>92</v>
      </c>
      <c r="G49" s="130">
        <v>0</v>
      </c>
      <c r="H49" s="277">
        <v>10</v>
      </c>
      <c r="I49" s="131">
        <v>110</v>
      </c>
      <c r="J49" s="378"/>
      <c r="K49" s="277">
        <v>206</v>
      </c>
      <c r="L49" s="274">
        <f t="shared" si="13"/>
        <v>-206</v>
      </c>
      <c r="M49" s="275">
        <f t="shared" si="7"/>
        <v>0</v>
      </c>
      <c r="N49" s="314"/>
      <c r="O49" s="325">
        <f t="shared" si="2"/>
        <v>0</v>
      </c>
    </row>
    <row r="50" spans="1:15" s="10" customFormat="1">
      <c r="A50" s="380"/>
      <c r="B50" s="383"/>
      <c r="C50" s="378"/>
      <c r="D50" s="380"/>
      <c r="E50" s="380"/>
      <c r="F50" s="273" t="s">
        <v>532</v>
      </c>
      <c r="G50" s="130">
        <v>9.18</v>
      </c>
      <c r="H50" s="277">
        <v>-5</v>
      </c>
      <c r="I50" s="131">
        <v>95</v>
      </c>
      <c r="J50" s="378"/>
      <c r="K50" s="277">
        <v>206</v>
      </c>
      <c r="L50" s="274">
        <f t="shared" si="13"/>
        <v>712</v>
      </c>
      <c r="M50" s="275">
        <f t="shared" si="7"/>
        <v>872.1</v>
      </c>
      <c r="N50" s="314"/>
      <c r="O50" s="325">
        <f t="shared" si="2"/>
        <v>-45.9</v>
      </c>
    </row>
    <row r="51" spans="1:15" s="10" customFormat="1">
      <c r="A51" s="380"/>
      <c r="B51" s="408"/>
      <c r="C51" s="378"/>
      <c r="D51" s="380"/>
      <c r="E51" s="381"/>
      <c r="F51" s="273" t="s">
        <v>533</v>
      </c>
      <c r="G51" s="130">
        <v>0</v>
      </c>
      <c r="H51" s="277">
        <v>0</v>
      </c>
      <c r="I51" s="131">
        <v>50</v>
      </c>
      <c r="J51" s="373"/>
      <c r="K51" s="277">
        <v>100</v>
      </c>
      <c r="L51" s="285">
        <f t="shared" si="6"/>
        <v>-100</v>
      </c>
      <c r="M51" s="293">
        <f t="shared" si="7"/>
        <v>0</v>
      </c>
      <c r="N51" s="314"/>
      <c r="O51" s="325">
        <f t="shared" si="2"/>
        <v>0</v>
      </c>
    </row>
    <row r="52" spans="1:15" s="10" customFormat="1">
      <c r="A52" s="381"/>
      <c r="B52" s="350" t="s">
        <v>593</v>
      </c>
      <c r="C52" s="373"/>
      <c r="D52" s="381"/>
      <c r="E52" s="351" t="s">
        <v>579</v>
      </c>
      <c r="F52" s="273" t="s">
        <v>594</v>
      </c>
      <c r="G52" s="130">
        <v>9.18</v>
      </c>
      <c r="H52" s="277"/>
      <c r="I52" s="131">
        <v>5</v>
      </c>
      <c r="J52" s="349"/>
      <c r="K52" s="288"/>
      <c r="L52" s="285"/>
      <c r="M52" s="293">
        <f t="shared" si="7"/>
        <v>45.9</v>
      </c>
      <c r="N52" s="314"/>
      <c r="O52" s="325"/>
    </row>
    <row r="53" spans="1:15" s="10" customFormat="1" ht="17" customHeight="1">
      <c r="A53" s="379" t="s">
        <v>563</v>
      </c>
      <c r="B53" s="382" t="s">
        <v>603</v>
      </c>
      <c r="C53" s="372" t="s">
        <v>562</v>
      </c>
      <c r="D53" s="131" t="s">
        <v>208</v>
      </c>
      <c r="E53" s="379" t="s">
        <v>41</v>
      </c>
      <c r="F53" s="273" t="s">
        <v>210</v>
      </c>
      <c r="G53" s="130">
        <v>1</v>
      </c>
      <c r="H53" s="131">
        <v>0</v>
      </c>
      <c r="I53" s="131">
        <v>320</v>
      </c>
      <c r="J53" s="372" t="s">
        <v>16</v>
      </c>
      <c r="K53" s="411">
        <v>318</v>
      </c>
      <c r="L53" s="274">
        <f t="shared" ref="L53:L56" si="14">(I53-H53)*G53-K53</f>
        <v>2</v>
      </c>
      <c r="M53" s="293">
        <f>G53*I53</f>
        <v>320</v>
      </c>
      <c r="N53" s="314"/>
      <c r="O53" s="315">
        <f t="shared" si="2"/>
        <v>0</v>
      </c>
    </row>
    <row r="54" spans="1:15" s="10" customFormat="1" ht="17" customHeight="1">
      <c r="A54" s="380"/>
      <c r="B54" s="383"/>
      <c r="C54" s="378"/>
      <c r="D54" s="379" t="s">
        <v>209</v>
      </c>
      <c r="E54" s="380"/>
      <c r="F54" s="273" t="s">
        <v>209</v>
      </c>
      <c r="G54" s="130">
        <v>4.2050000000000001</v>
      </c>
      <c r="H54" s="131">
        <v>290</v>
      </c>
      <c r="I54" s="131">
        <v>0</v>
      </c>
      <c r="J54" s="378"/>
      <c r="K54" s="413"/>
      <c r="L54" s="274">
        <f t="shared" si="14"/>
        <v>-1219.45</v>
      </c>
      <c r="M54" s="293">
        <v>0</v>
      </c>
      <c r="N54" s="314"/>
      <c r="O54" s="315">
        <f t="shared" si="2"/>
        <v>1219.45</v>
      </c>
    </row>
    <row r="55" spans="1:15" s="10" customFormat="1" ht="17" customHeight="1">
      <c r="A55" s="380"/>
      <c r="B55" s="408"/>
      <c r="C55" s="378"/>
      <c r="D55" s="381"/>
      <c r="E55" s="381"/>
      <c r="F55" s="273" t="s">
        <v>209</v>
      </c>
      <c r="G55" s="130">
        <v>4.3499999999999996</v>
      </c>
      <c r="H55" s="131">
        <v>0</v>
      </c>
      <c r="I55" s="131">
        <v>410</v>
      </c>
      <c r="J55" s="378"/>
      <c r="K55" s="412"/>
      <c r="L55" s="274">
        <f t="shared" si="14"/>
        <v>1783.4999999999998</v>
      </c>
      <c r="M55" s="293">
        <f>G55*I55</f>
        <v>1783.4999999999998</v>
      </c>
      <c r="N55" s="314"/>
      <c r="O55" s="315">
        <f t="shared" si="2"/>
        <v>0</v>
      </c>
    </row>
    <row r="56" spans="1:15" s="10" customFormat="1">
      <c r="A56" s="381"/>
      <c r="B56" s="287" t="s">
        <v>602</v>
      </c>
      <c r="C56" s="373"/>
      <c r="D56" s="131"/>
      <c r="E56" s="131" t="s">
        <v>14</v>
      </c>
      <c r="F56" s="273" t="s">
        <v>211</v>
      </c>
      <c r="G56" s="130">
        <v>1.5629999999999999</v>
      </c>
      <c r="H56" s="131">
        <v>0</v>
      </c>
      <c r="I56" s="131">
        <v>180</v>
      </c>
      <c r="J56" s="373"/>
      <c r="K56" s="131">
        <v>0</v>
      </c>
      <c r="L56" s="274">
        <f t="shared" si="14"/>
        <v>281.33999999999997</v>
      </c>
      <c r="M56" s="293">
        <f>G56*I56</f>
        <v>281.33999999999997</v>
      </c>
      <c r="N56" s="314"/>
      <c r="O56" s="315">
        <f t="shared" si="2"/>
        <v>0</v>
      </c>
    </row>
    <row r="57" spans="1:15" s="10" customFormat="1">
      <c r="A57" s="131"/>
      <c r="B57" s="277" t="s">
        <v>601</v>
      </c>
      <c r="C57" s="261"/>
      <c r="D57" s="131" t="s">
        <v>70</v>
      </c>
      <c r="E57" s="131" t="s">
        <v>252</v>
      </c>
      <c r="F57" s="273" t="s">
        <v>596</v>
      </c>
      <c r="G57" s="130">
        <v>1</v>
      </c>
      <c r="H57" s="277">
        <v>3529.77</v>
      </c>
      <c r="I57" s="131">
        <v>4333.08</v>
      </c>
      <c r="J57" s="261" t="s">
        <v>52</v>
      </c>
      <c r="K57" s="131">
        <v>0</v>
      </c>
      <c r="L57" s="274">
        <f>(I57-H57)*G57-K57</f>
        <v>803.31</v>
      </c>
      <c r="M57" s="275">
        <f>G57*I57</f>
        <v>4333.08</v>
      </c>
      <c r="N57" s="314"/>
      <c r="O57" s="361">
        <f t="shared" si="2"/>
        <v>3529.77</v>
      </c>
    </row>
    <row r="58" spans="1:15" s="10" customFormat="1">
      <c r="A58" s="131"/>
      <c r="B58" s="277" t="s">
        <v>600</v>
      </c>
      <c r="C58" s="261"/>
      <c r="D58" s="131" t="s">
        <v>70</v>
      </c>
      <c r="E58" s="131" t="s">
        <v>253</v>
      </c>
      <c r="F58" s="273" t="s">
        <v>596</v>
      </c>
      <c r="G58" s="130">
        <v>1</v>
      </c>
      <c r="H58" s="277">
        <v>1887.26</v>
      </c>
      <c r="I58" s="131">
        <v>2481.8000000000002</v>
      </c>
      <c r="J58" s="261" t="s">
        <v>52</v>
      </c>
      <c r="K58" s="131">
        <v>0</v>
      </c>
      <c r="L58" s="274">
        <f>(I58-H58)*G58-K58</f>
        <v>594.54000000000019</v>
      </c>
      <c r="M58" s="285">
        <f>G58*I58</f>
        <v>2481.8000000000002</v>
      </c>
      <c r="N58" s="314"/>
      <c r="O58" s="361">
        <f t="shared" si="2"/>
        <v>1887.26</v>
      </c>
    </row>
    <row r="59" spans="1:15">
      <c r="A59" s="160"/>
      <c r="B59" s="159"/>
      <c r="C59" s="159"/>
      <c r="D59" s="160"/>
      <c r="E59" s="160"/>
      <c r="F59" s="209"/>
      <c r="G59" s="210"/>
      <c r="H59" s="160"/>
      <c r="I59" s="160"/>
      <c r="J59" s="159"/>
      <c r="K59" s="160"/>
      <c r="L59" s="125"/>
      <c r="M59" s="211"/>
      <c r="N59" s="181"/>
      <c r="O59" s="212"/>
    </row>
    <row r="60" spans="1:15">
      <c r="A60" s="224"/>
      <c r="B60" s="224"/>
      <c r="C60" s="224"/>
      <c r="D60" s="224"/>
      <c r="E60" s="224"/>
      <c r="F60" s="154"/>
      <c r="G60" s="156">
        <f>SUM(G7:G56)</f>
        <v>248.46900000000002</v>
      </c>
      <c r="H60" s="154"/>
      <c r="I60" s="154"/>
      <c r="J60" s="224"/>
      <c r="K60" s="155"/>
      <c r="L60" s="225">
        <f>SUM(L7:L56)</f>
        <v>15954.594999999998</v>
      </c>
      <c r="M60" s="226">
        <f>SUM(M7:M56)</f>
        <v>98597.735000000015</v>
      </c>
      <c r="N60" s="214"/>
      <c r="O60" s="227">
        <f>SUM(O7:O58)</f>
        <v>75126.27</v>
      </c>
    </row>
    <row r="61" spans="1:15" ht="17" thickBot="1">
      <c r="A61" s="163"/>
      <c r="B61" s="164"/>
      <c r="C61" s="164"/>
      <c r="D61" s="164"/>
      <c r="E61" s="164"/>
      <c r="F61" s="137"/>
      <c r="G61" s="138"/>
      <c r="H61" s="137"/>
      <c r="I61" s="137"/>
      <c r="J61" s="164" t="s">
        <v>13</v>
      </c>
      <c r="K61" s="140">
        <f>M60/G60</f>
        <v>396.82107224643721</v>
      </c>
      <c r="L61" s="229">
        <f>L60/G60</f>
        <v>64.211611911345059</v>
      </c>
      <c r="M61" s="230">
        <f>L60/M60</f>
        <v>0.16181502546686286</v>
      </c>
      <c r="N61" s="214"/>
      <c r="O61" s="231">
        <f>O60/M60</f>
        <v>0.76194721917293529</v>
      </c>
    </row>
  </sheetData>
  <mergeCells count="85">
    <mergeCell ref="A46:A52"/>
    <mergeCell ref="B36:B40"/>
    <mergeCell ref="C36:C40"/>
    <mergeCell ref="A41:A42"/>
    <mergeCell ref="B41:B42"/>
    <mergeCell ref="C41:C42"/>
    <mergeCell ref="J9:J13"/>
    <mergeCell ref="B46:B51"/>
    <mergeCell ref="J46:J51"/>
    <mergeCell ref="E46:E51"/>
    <mergeCell ref="J27:J28"/>
    <mergeCell ref="J22:J26"/>
    <mergeCell ref="E22:E26"/>
    <mergeCell ref="J20:J21"/>
    <mergeCell ref="C27:C28"/>
    <mergeCell ref="B27:B28"/>
    <mergeCell ref="H34:I34"/>
    <mergeCell ref="C46:C52"/>
    <mergeCell ref="D46:D52"/>
    <mergeCell ref="A27:A28"/>
    <mergeCell ref="D27:D28"/>
    <mergeCell ref="E27:E28"/>
    <mergeCell ref="A22:A26"/>
    <mergeCell ref="B22:B26"/>
    <mergeCell ref="C22:C26"/>
    <mergeCell ref="D22:D26"/>
    <mergeCell ref="A1:O3"/>
    <mergeCell ref="A16:A17"/>
    <mergeCell ref="B16:B17"/>
    <mergeCell ref="C16:C17"/>
    <mergeCell ref="D16:D17"/>
    <mergeCell ref="E16:E17"/>
    <mergeCell ref="J16:J17"/>
    <mergeCell ref="J7:J8"/>
    <mergeCell ref="A9:A13"/>
    <mergeCell ref="B9:B13"/>
    <mergeCell ref="C9:C13"/>
    <mergeCell ref="D9:D13"/>
    <mergeCell ref="A7:A8"/>
    <mergeCell ref="B7:B8"/>
    <mergeCell ref="C7:C8"/>
    <mergeCell ref="D7:D8"/>
    <mergeCell ref="E7:E8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E9:E13"/>
    <mergeCell ref="A32:A33"/>
    <mergeCell ref="B32:B33"/>
    <mergeCell ref="C32:C33"/>
    <mergeCell ref="A36:A40"/>
    <mergeCell ref="J53:J56"/>
    <mergeCell ref="A53:A56"/>
    <mergeCell ref="B53:B55"/>
    <mergeCell ref="C53:C56"/>
    <mergeCell ref="E53:E55"/>
    <mergeCell ref="E44:E45"/>
    <mergeCell ref="D44:D45"/>
    <mergeCell ref="C44:C45"/>
    <mergeCell ref="A44:A45"/>
    <mergeCell ref="B44:B45"/>
    <mergeCell ref="A34:A35"/>
    <mergeCell ref="C34:C35"/>
    <mergeCell ref="K53:K55"/>
    <mergeCell ref="D54:D55"/>
    <mergeCell ref="L34:M34"/>
    <mergeCell ref="J32:J33"/>
    <mergeCell ref="D32:D33"/>
    <mergeCell ref="E32:E33"/>
    <mergeCell ref="J36:J40"/>
    <mergeCell ref="D36:D40"/>
    <mergeCell ref="E36:E40"/>
    <mergeCell ref="J41:J42"/>
    <mergeCell ref="J44:J45"/>
    <mergeCell ref="E34:E35"/>
    <mergeCell ref="D41:D42"/>
    <mergeCell ref="E41:E42"/>
    <mergeCell ref="D34:D35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53D6-25BE-8249-8DDB-AADB1342DC78}">
  <dimension ref="A1:P65"/>
  <sheetViews>
    <sheetView topLeftCell="A36" zoomScale="125" workbookViewId="0">
      <selection activeCell="F52" sqref="F52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customWidth="1"/>
    <col min="5" max="5" width="28.1640625" customWidth="1"/>
    <col min="6" max="6" width="28.33203125" customWidth="1"/>
    <col min="10" max="10" width="12.5" customWidth="1"/>
    <col min="14" max="14" width="1.33203125" customWidth="1"/>
    <col min="15" max="15" width="12.33203125" style="34" customWidth="1"/>
  </cols>
  <sheetData>
    <row r="1" spans="1:16" ht="16" customHeight="1">
      <c r="A1" s="384" t="s">
        <v>96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6" ht="16" customHeight="1">
      <c r="A2" s="386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1:16" ht="17" customHeight="1" thickBot="1">
      <c r="A3" s="388"/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1:16">
      <c r="A4" s="161"/>
      <c r="B4" s="161"/>
      <c r="C4" s="16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178"/>
    </row>
    <row r="5" spans="1:16">
      <c r="A5" s="161"/>
      <c r="B5" s="161"/>
      <c r="C5" s="16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78"/>
    </row>
    <row r="6" spans="1:16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214"/>
      <c r="O6" s="180" t="s">
        <v>66</v>
      </c>
      <c r="P6" s="35"/>
    </row>
    <row r="7" spans="1:16" s="10" customFormat="1">
      <c r="A7" s="117"/>
      <c r="B7" s="124"/>
      <c r="C7" s="120" t="s">
        <v>512</v>
      </c>
      <c r="D7" s="117" t="s">
        <v>513</v>
      </c>
      <c r="E7" s="117" t="s">
        <v>515</v>
      </c>
      <c r="F7" s="115" t="s">
        <v>516</v>
      </c>
      <c r="G7" s="116">
        <v>5</v>
      </c>
      <c r="H7" s="117"/>
      <c r="I7" s="117"/>
      <c r="J7" s="120" t="s">
        <v>514</v>
      </c>
      <c r="K7" s="348">
        <v>360</v>
      </c>
      <c r="L7" s="118"/>
      <c r="M7" s="170"/>
      <c r="N7" s="181"/>
      <c r="O7" s="182">
        <f t="shared" ref="O7:O36" si="0">G7*H7</f>
        <v>0</v>
      </c>
    </row>
    <row r="8" spans="1:16" s="10" customFormat="1">
      <c r="A8" s="379" t="s">
        <v>544</v>
      </c>
      <c r="B8" s="287" t="s">
        <v>686</v>
      </c>
      <c r="C8" s="261" t="s">
        <v>585</v>
      </c>
      <c r="D8" s="131" t="s">
        <v>545</v>
      </c>
      <c r="E8" s="131" t="s">
        <v>169</v>
      </c>
      <c r="F8" s="273" t="s">
        <v>546</v>
      </c>
      <c r="G8" s="130">
        <v>2.97</v>
      </c>
      <c r="H8" s="131">
        <v>60</v>
      </c>
      <c r="I8" s="131">
        <v>380</v>
      </c>
      <c r="J8" s="261" t="s">
        <v>173</v>
      </c>
      <c r="K8" s="277">
        <v>330</v>
      </c>
      <c r="L8" s="285">
        <f>G8*(I8-H8)-K8</f>
        <v>620.40000000000009</v>
      </c>
      <c r="M8" s="293">
        <f>G8*I8</f>
        <v>1128.6000000000001</v>
      </c>
      <c r="N8" s="314"/>
      <c r="O8" s="315">
        <f t="shared" si="0"/>
        <v>178.20000000000002</v>
      </c>
    </row>
    <row r="9" spans="1:16" s="10" customFormat="1">
      <c r="A9" s="381"/>
      <c r="B9" s="287" t="s">
        <v>687</v>
      </c>
      <c r="C9" s="313"/>
      <c r="D9" s="289"/>
      <c r="E9" s="131"/>
      <c r="F9" s="273" t="s">
        <v>548</v>
      </c>
      <c r="G9" s="130"/>
      <c r="H9" s="131"/>
      <c r="I9" s="131">
        <v>330</v>
      </c>
      <c r="J9" s="261"/>
      <c r="K9" s="131"/>
      <c r="L9" s="285">
        <v>330</v>
      </c>
      <c r="M9" s="293">
        <f>I9</f>
        <v>330</v>
      </c>
      <c r="N9" s="314"/>
      <c r="O9" s="315">
        <f t="shared" si="0"/>
        <v>0</v>
      </c>
    </row>
    <row r="10" spans="1:16" s="10" customFormat="1">
      <c r="A10" s="379" t="s">
        <v>547</v>
      </c>
      <c r="B10" s="287" t="s">
        <v>686</v>
      </c>
      <c r="C10" s="390" t="s">
        <v>631</v>
      </c>
      <c r="D10" s="131" t="s">
        <v>545</v>
      </c>
      <c r="E10" s="131" t="s">
        <v>169</v>
      </c>
      <c r="F10" s="273" t="s">
        <v>546</v>
      </c>
      <c r="G10" s="130">
        <v>2.94</v>
      </c>
      <c r="H10" s="131">
        <v>60</v>
      </c>
      <c r="I10" s="131">
        <v>380</v>
      </c>
      <c r="J10" s="261" t="s">
        <v>173</v>
      </c>
      <c r="K10" s="277">
        <v>330</v>
      </c>
      <c r="L10" s="285">
        <f>G10*(I10-H10)-K10</f>
        <v>610.79999999999995</v>
      </c>
      <c r="M10" s="293">
        <f>G10*I10</f>
        <v>1117.2</v>
      </c>
      <c r="N10" s="314"/>
      <c r="O10" s="315">
        <f t="shared" si="0"/>
        <v>176.4</v>
      </c>
    </row>
    <row r="11" spans="1:16" s="10" customFormat="1">
      <c r="A11" s="381"/>
      <c r="B11" s="287" t="s">
        <v>687</v>
      </c>
      <c r="C11" s="391"/>
      <c r="D11" s="289"/>
      <c r="E11" s="289"/>
      <c r="F11" s="273" t="s">
        <v>548</v>
      </c>
      <c r="G11" s="130"/>
      <c r="H11" s="131"/>
      <c r="I11" s="131">
        <v>330</v>
      </c>
      <c r="J11" s="313"/>
      <c r="K11" s="131"/>
      <c r="L11" s="285">
        <v>330</v>
      </c>
      <c r="M11" s="293">
        <f>L11</f>
        <v>330</v>
      </c>
      <c r="N11" s="314"/>
      <c r="O11" s="315">
        <f t="shared" si="0"/>
        <v>0</v>
      </c>
    </row>
    <row r="12" spans="1:16" s="10" customFormat="1" ht="26">
      <c r="A12" s="131" t="s">
        <v>536</v>
      </c>
      <c r="B12" s="287" t="s">
        <v>634</v>
      </c>
      <c r="C12" s="261" t="s">
        <v>567</v>
      </c>
      <c r="D12" s="131" t="s">
        <v>324</v>
      </c>
      <c r="E12" s="261" t="s">
        <v>560</v>
      </c>
      <c r="F12" s="273" t="s">
        <v>537</v>
      </c>
      <c r="G12" s="354">
        <v>6</v>
      </c>
      <c r="H12" s="277">
        <v>250</v>
      </c>
      <c r="I12" s="131">
        <v>550</v>
      </c>
      <c r="J12" s="261" t="s">
        <v>538</v>
      </c>
      <c r="K12" s="277">
        <v>1020</v>
      </c>
      <c r="L12" s="285">
        <f>G12*(I12-H12)-K12</f>
        <v>780</v>
      </c>
      <c r="M12" s="293">
        <f>G12*I12</f>
        <v>3300</v>
      </c>
      <c r="N12" s="314"/>
      <c r="O12" s="325">
        <f t="shared" si="0"/>
        <v>1500</v>
      </c>
    </row>
    <row r="13" spans="1:16" s="10" customFormat="1">
      <c r="A13" s="379" t="s">
        <v>518</v>
      </c>
      <c r="B13" s="382" t="s">
        <v>632</v>
      </c>
      <c r="C13" s="390" t="s">
        <v>574</v>
      </c>
      <c r="D13" s="379" t="s">
        <v>259</v>
      </c>
      <c r="E13" s="379" t="s">
        <v>572</v>
      </c>
      <c r="F13" s="273" t="s">
        <v>519</v>
      </c>
      <c r="G13" s="130">
        <v>12.43</v>
      </c>
      <c r="H13" s="131">
        <v>0</v>
      </c>
      <c r="I13" s="131">
        <v>55</v>
      </c>
      <c r="J13" s="372" t="s">
        <v>173</v>
      </c>
      <c r="K13" s="277">
        <v>310</v>
      </c>
      <c r="L13" s="285">
        <f>G13*(I13-H13)-K13</f>
        <v>373.65</v>
      </c>
      <c r="M13" s="293">
        <f>G13*I13</f>
        <v>683.65</v>
      </c>
      <c r="N13" s="314"/>
      <c r="O13" s="315">
        <f t="shared" si="0"/>
        <v>0</v>
      </c>
    </row>
    <row r="14" spans="1:16" s="10" customFormat="1">
      <c r="A14" s="381"/>
      <c r="B14" s="408"/>
      <c r="C14" s="391"/>
      <c r="D14" s="381"/>
      <c r="E14" s="381"/>
      <c r="F14" s="273" t="s">
        <v>520</v>
      </c>
      <c r="G14" s="130">
        <v>1.75</v>
      </c>
      <c r="H14" s="131">
        <v>50</v>
      </c>
      <c r="I14" s="131">
        <v>305</v>
      </c>
      <c r="J14" s="373"/>
      <c r="K14" s="277">
        <v>240</v>
      </c>
      <c r="L14" s="285">
        <f>G14*(I14-H14)-K14</f>
        <v>206.25</v>
      </c>
      <c r="M14" s="293">
        <f>G14*I14</f>
        <v>533.75</v>
      </c>
      <c r="N14" s="314"/>
      <c r="O14" s="315">
        <f t="shared" si="0"/>
        <v>87.5</v>
      </c>
    </row>
    <row r="15" spans="1:16" s="10" customFormat="1">
      <c r="A15" s="379" t="s">
        <v>521</v>
      </c>
      <c r="B15" s="382" t="s">
        <v>633</v>
      </c>
      <c r="C15" s="372" t="s">
        <v>586</v>
      </c>
      <c r="D15" s="379" t="s">
        <v>259</v>
      </c>
      <c r="E15" s="379" t="s">
        <v>573</v>
      </c>
      <c r="F15" s="273" t="s">
        <v>519</v>
      </c>
      <c r="G15" s="130">
        <v>13.9</v>
      </c>
      <c r="H15" s="131">
        <v>0</v>
      </c>
      <c r="I15" s="131">
        <v>65</v>
      </c>
      <c r="J15" s="372" t="s">
        <v>173</v>
      </c>
      <c r="K15" s="277">
        <v>380</v>
      </c>
      <c r="L15" s="285">
        <f>G15*(I15-H15)-K15</f>
        <v>523.5</v>
      </c>
      <c r="M15" s="293">
        <f>G15*I15</f>
        <v>903.5</v>
      </c>
      <c r="N15" s="314"/>
      <c r="O15" s="315">
        <f t="shared" si="0"/>
        <v>0</v>
      </c>
    </row>
    <row r="16" spans="1:16" s="10" customFormat="1">
      <c r="A16" s="381"/>
      <c r="B16" s="408"/>
      <c r="C16" s="373"/>
      <c r="D16" s="381"/>
      <c r="E16" s="381"/>
      <c r="F16" s="273" t="s">
        <v>520</v>
      </c>
      <c r="G16" s="130">
        <v>1.8</v>
      </c>
      <c r="H16" s="131">
        <v>50</v>
      </c>
      <c r="I16" s="131">
        <v>315</v>
      </c>
      <c r="J16" s="373"/>
      <c r="K16" s="277">
        <v>380</v>
      </c>
      <c r="L16" s="285">
        <f>G16*(I16-H16)-K16</f>
        <v>97</v>
      </c>
      <c r="M16" s="293">
        <f>G16*I16</f>
        <v>567</v>
      </c>
      <c r="N16" s="314"/>
      <c r="O16" s="315">
        <f t="shared" si="0"/>
        <v>90</v>
      </c>
    </row>
    <row r="17" spans="1:15" s="10" customFormat="1">
      <c r="A17" s="370" t="s">
        <v>539</v>
      </c>
      <c r="B17" s="124"/>
      <c r="C17" s="390" t="s">
        <v>654</v>
      </c>
      <c r="D17" s="370" t="s">
        <v>470</v>
      </c>
      <c r="E17" s="370" t="s">
        <v>540</v>
      </c>
      <c r="F17" s="115" t="s">
        <v>541</v>
      </c>
      <c r="G17" s="116">
        <v>3</v>
      </c>
      <c r="H17" s="394" t="s">
        <v>159</v>
      </c>
      <c r="I17" s="395"/>
      <c r="J17" s="120" t="s">
        <v>37</v>
      </c>
      <c r="K17" s="348">
        <v>330</v>
      </c>
      <c r="L17" s="392" t="s">
        <v>159</v>
      </c>
      <c r="M17" s="393"/>
      <c r="N17" s="181"/>
      <c r="O17" s="182" t="e">
        <f t="shared" si="0"/>
        <v>#VALUE!</v>
      </c>
    </row>
    <row r="18" spans="1:15" s="10" customFormat="1">
      <c r="A18" s="371"/>
      <c r="B18" s="355" t="s">
        <v>655</v>
      </c>
      <c r="C18" s="391"/>
      <c r="D18" s="371"/>
      <c r="E18" s="371"/>
      <c r="F18" s="115" t="s">
        <v>542</v>
      </c>
      <c r="G18" s="116"/>
      <c r="H18" s="117"/>
      <c r="I18" s="117"/>
      <c r="J18" s="120"/>
      <c r="K18" s="117">
        <v>350</v>
      </c>
      <c r="L18" s="118">
        <f>K18-K17</f>
        <v>20</v>
      </c>
      <c r="M18" s="170">
        <f>G18*I18</f>
        <v>0</v>
      </c>
      <c r="N18" s="181"/>
      <c r="O18" s="182">
        <f t="shared" si="0"/>
        <v>0</v>
      </c>
    </row>
    <row r="19" spans="1:15" s="10" customFormat="1">
      <c r="A19" s="370" t="s">
        <v>543</v>
      </c>
      <c r="B19" s="124"/>
      <c r="C19" s="390" t="s">
        <v>653</v>
      </c>
      <c r="D19" s="370" t="s">
        <v>470</v>
      </c>
      <c r="E19" s="370" t="s">
        <v>540</v>
      </c>
      <c r="F19" s="115" t="s">
        <v>541</v>
      </c>
      <c r="G19" s="116">
        <v>3</v>
      </c>
      <c r="H19" s="394" t="s">
        <v>159</v>
      </c>
      <c r="I19" s="395"/>
      <c r="J19" s="120" t="s">
        <v>37</v>
      </c>
      <c r="K19" s="348">
        <v>330</v>
      </c>
      <c r="L19" s="392" t="s">
        <v>159</v>
      </c>
      <c r="M19" s="393"/>
      <c r="N19" s="181"/>
      <c r="O19" s="182" t="e">
        <f t="shared" si="0"/>
        <v>#VALUE!</v>
      </c>
    </row>
    <row r="20" spans="1:15" s="10" customFormat="1">
      <c r="A20" s="371"/>
      <c r="B20" s="355" t="s">
        <v>655</v>
      </c>
      <c r="C20" s="391"/>
      <c r="D20" s="371"/>
      <c r="E20" s="371"/>
      <c r="F20" s="115" t="s">
        <v>542</v>
      </c>
      <c r="G20" s="116"/>
      <c r="H20" s="117"/>
      <c r="I20" s="117"/>
      <c r="J20" s="120"/>
      <c r="K20" s="117">
        <v>350</v>
      </c>
      <c r="L20" s="118">
        <f>K20-K19</f>
        <v>20</v>
      </c>
      <c r="M20" s="170">
        <f>G20*I20</f>
        <v>0</v>
      </c>
      <c r="N20" s="181"/>
      <c r="O20" s="182">
        <f t="shared" si="0"/>
        <v>0</v>
      </c>
    </row>
    <row r="21" spans="1:15" s="10" customFormat="1">
      <c r="A21" s="427" t="s">
        <v>557</v>
      </c>
      <c r="B21" s="382" t="s">
        <v>635</v>
      </c>
      <c r="C21" s="372" t="s">
        <v>574</v>
      </c>
      <c r="D21" s="379" t="s">
        <v>540</v>
      </c>
      <c r="E21" s="372" t="s">
        <v>636</v>
      </c>
      <c r="F21" s="273" t="s">
        <v>558</v>
      </c>
      <c r="G21" s="130">
        <v>40</v>
      </c>
      <c r="H21" s="277">
        <v>5.94</v>
      </c>
      <c r="I21" s="131">
        <v>6</v>
      </c>
      <c r="J21" s="261" t="s">
        <v>173</v>
      </c>
      <c r="K21" s="277">
        <v>395</v>
      </c>
      <c r="L21" s="285">
        <f>G21*(I21-H21)</f>
        <v>2.3999999999999844</v>
      </c>
      <c r="M21" s="293"/>
      <c r="N21" s="314"/>
      <c r="O21" s="325">
        <f t="shared" si="0"/>
        <v>237.60000000000002</v>
      </c>
    </row>
    <row r="22" spans="1:15" s="10" customFormat="1">
      <c r="A22" s="428"/>
      <c r="B22" s="408"/>
      <c r="C22" s="373"/>
      <c r="D22" s="381"/>
      <c r="E22" s="373"/>
      <c r="F22" s="273" t="s">
        <v>542</v>
      </c>
      <c r="G22" s="130"/>
      <c r="H22" s="131"/>
      <c r="I22" s="131">
        <v>400</v>
      </c>
      <c r="J22" s="261"/>
      <c r="K22" s="131">
        <v>400</v>
      </c>
      <c r="L22" s="285">
        <f>K22-K21</f>
        <v>5</v>
      </c>
      <c r="M22" s="293"/>
      <c r="N22" s="314"/>
      <c r="O22" s="315">
        <f t="shared" si="0"/>
        <v>0</v>
      </c>
    </row>
    <row r="23" spans="1:15" s="10" customFormat="1">
      <c r="A23" s="131" t="s">
        <v>569</v>
      </c>
      <c r="B23" s="287" t="s">
        <v>656</v>
      </c>
      <c r="C23" s="261" t="s">
        <v>590</v>
      </c>
      <c r="D23" s="131" t="s">
        <v>570</v>
      </c>
      <c r="E23" s="131" t="s">
        <v>286</v>
      </c>
      <c r="F23" s="273" t="s">
        <v>571</v>
      </c>
      <c r="G23" s="130">
        <v>19.760000000000002</v>
      </c>
      <c r="H23" s="277">
        <v>230</v>
      </c>
      <c r="I23" s="131">
        <v>350</v>
      </c>
      <c r="J23" s="261" t="s">
        <v>37</v>
      </c>
      <c r="K23" s="277">
        <v>980</v>
      </c>
      <c r="L23" s="274">
        <f t="shared" ref="L23:L30" si="1">(I23-H23)*G23-K23</f>
        <v>1391.2000000000003</v>
      </c>
      <c r="M23" s="275">
        <f t="shared" ref="M23:M31" si="2">G23*I23</f>
        <v>6916.0000000000009</v>
      </c>
      <c r="N23" s="314"/>
      <c r="O23" s="325">
        <f t="shared" si="0"/>
        <v>4544.8</v>
      </c>
    </row>
    <row r="24" spans="1:15" s="10" customFormat="1">
      <c r="A24" s="379" t="s">
        <v>575</v>
      </c>
      <c r="B24" s="382" t="s">
        <v>677</v>
      </c>
      <c r="C24" s="372" t="s">
        <v>587</v>
      </c>
      <c r="D24" s="379" t="s">
        <v>52</v>
      </c>
      <c r="E24" s="379" t="s">
        <v>324</v>
      </c>
      <c r="F24" s="273" t="s">
        <v>121</v>
      </c>
      <c r="G24" s="130">
        <v>1.3540000000000001</v>
      </c>
      <c r="H24" s="131">
        <v>310</v>
      </c>
      <c r="I24" s="131">
        <v>650</v>
      </c>
      <c r="J24" s="372" t="s">
        <v>37</v>
      </c>
      <c r="K24" s="277">
        <v>240</v>
      </c>
      <c r="L24" s="274">
        <f t="shared" si="1"/>
        <v>220.36</v>
      </c>
      <c r="M24" s="275">
        <f t="shared" si="2"/>
        <v>880.1</v>
      </c>
      <c r="N24" s="314"/>
      <c r="O24" s="315">
        <f t="shared" si="0"/>
        <v>419.74</v>
      </c>
    </row>
    <row r="25" spans="1:15" s="10" customFormat="1">
      <c r="A25" s="381"/>
      <c r="B25" s="408"/>
      <c r="C25" s="373"/>
      <c r="D25" s="381"/>
      <c r="E25" s="381"/>
      <c r="F25" s="273" t="s">
        <v>122</v>
      </c>
      <c r="G25" s="130">
        <v>2.089</v>
      </c>
      <c r="H25" s="131">
        <v>130</v>
      </c>
      <c r="I25" s="131">
        <v>490</v>
      </c>
      <c r="J25" s="373"/>
      <c r="K25" s="277">
        <v>240</v>
      </c>
      <c r="L25" s="274">
        <f t="shared" si="1"/>
        <v>512.04</v>
      </c>
      <c r="M25" s="275">
        <f t="shared" si="2"/>
        <v>1023.61</v>
      </c>
      <c r="N25" s="314"/>
      <c r="O25" s="315">
        <f t="shared" si="0"/>
        <v>271.57</v>
      </c>
    </row>
    <row r="26" spans="1:15" s="10" customFormat="1">
      <c r="A26" s="379" t="s">
        <v>576</v>
      </c>
      <c r="B26" s="382" t="s">
        <v>608</v>
      </c>
      <c r="C26" s="372" t="s">
        <v>583</v>
      </c>
      <c r="D26" s="379" t="s">
        <v>65</v>
      </c>
      <c r="E26" s="379" t="s">
        <v>584</v>
      </c>
      <c r="F26" s="273" t="s">
        <v>88</v>
      </c>
      <c r="G26" s="130">
        <v>0</v>
      </c>
      <c r="H26" s="131">
        <v>45</v>
      </c>
      <c r="I26" s="131">
        <v>130</v>
      </c>
      <c r="J26" s="372" t="s">
        <v>37</v>
      </c>
      <c r="K26" s="277">
        <v>206</v>
      </c>
      <c r="L26" s="274">
        <f t="shared" si="1"/>
        <v>-206</v>
      </c>
      <c r="M26" s="275">
        <f t="shared" si="2"/>
        <v>0</v>
      </c>
      <c r="N26" s="314"/>
      <c r="O26" s="182">
        <f t="shared" si="0"/>
        <v>0</v>
      </c>
    </row>
    <row r="27" spans="1:15" s="10" customFormat="1">
      <c r="A27" s="380"/>
      <c r="B27" s="383"/>
      <c r="C27" s="378"/>
      <c r="D27" s="380"/>
      <c r="E27" s="380"/>
      <c r="F27" s="273" t="s">
        <v>89</v>
      </c>
      <c r="G27" s="130">
        <v>0</v>
      </c>
      <c r="H27" s="131">
        <v>15</v>
      </c>
      <c r="I27" s="131">
        <v>100</v>
      </c>
      <c r="J27" s="378"/>
      <c r="K27" s="277">
        <v>206</v>
      </c>
      <c r="L27" s="274">
        <f t="shared" si="1"/>
        <v>-206</v>
      </c>
      <c r="M27" s="275">
        <f t="shared" si="2"/>
        <v>0</v>
      </c>
      <c r="N27" s="314"/>
      <c r="O27" s="182">
        <f t="shared" si="0"/>
        <v>0</v>
      </c>
    </row>
    <row r="28" spans="1:15" s="10" customFormat="1">
      <c r="A28" s="380"/>
      <c r="B28" s="383"/>
      <c r="C28" s="378"/>
      <c r="D28" s="380"/>
      <c r="E28" s="380"/>
      <c r="F28" s="273" t="s">
        <v>90</v>
      </c>
      <c r="G28" s="130">
        <v>15.13</v>
      </c>
      <c r="H28" s="131">
        <v>-25</v>
      </c>
      <c r="I28" s="131">
        <v>60</v>
      </c>
      <c r="J28" s="378"/>
      <c r="K28" s="277">
        <v>206</v>
      </c>
      <c r="L28" s="274">
        <f t="shared" si="1"/>
        <v>1080.05</v>
      </c>
      <c r="M28" s="275">
        <f t="shared" si="2"/>
        <v>907.80000000000007</v>
      </c>
      <c r="N28" s="314"/>
      <c r="O28" s="182">
        <f t="shared" si="0"/>
        <v>-378.25</v>
      </c>
    </row>
    <row r="29" spans="1:15" s="10" customFormat="1">
      <c r="A29" s="380"/>
      <c r="B29" s="383"/>
      <c r="C29" s="378"/>
      <c r="D29" s="380"/>
      <c r="E29" s="380"/>
      <c r="F29" s="273" t="s">
        <v>92</v>
      </c>
      <c r="G29" s="130">
        <v>5.33</v>
      </c>
      <c r="H29" s="131">
        <v>-55</v>
      </c>
      <c r="I29" s="131">
        <v>60</v>
      </c>
      <c r="J29" s="378"/>
      <c r="K29" s="277">
        <v>206</v>
      </c>
      <c r="L29" s="274">
        <f t="shared" si="1"/>
        <v>406.95000000000005</v>
      </c>
      <c r="M29" s="275">
        <f t="shared" si="2"/>
        <v>319.8</v>
      </c>
      <c r="N29" s="314"/>
      <c r="O29" s="182">
        <f t="shared" si="0"/>
        <v>-293.14999999999998</v>
      </c>
    </row>
    <row r="30" spans="1:15" s="10" customFormat="1">
      <c r="A30" s="380"/>
      <c r="B30" s="408"/>
      <c r="C30" s="378"/>
      <c r="D30" s="380"/>
      <c r="E30" s="380"/>
      <c r="F30" s="273" t="s">
        <v>91</v>
      </c>
      <c r="G30" s="130">
        <v>0</v>
      </c>
      <c r="H30" s="131">
        <v>-85</v>
      </c>
      <c r="I30" s="131">
        <v>0</v>
      </c>
      <c r="J30" s="378"/>
      <c r="K30" s="277">
        <v>206</v>
      </c>
      <c r="L30" s="274">
        <f t="shared" si="1"/>
        <v>-206</v>
      </c>
      <c r="M30" s="275">
        <f t="shared" si="2"/>
        <v>0</v>
      </c>
      <c r="N30" s="314"/>
      <c r="O30" s="182">
        <f t="shared" si="0"/>
        <v>0</v>
      </c>
    </row>
    <row r="31" spans="1:15" s="10" customFormat="1">
      <c r="A31" s="381"/>
      <c r="B31" s="350" t="s">
        <v>607</v>
      </c>
      <c r="C31" s="373"/>
      <c r="D31" s="381"/>
      <c r="E31" s="381"/>
      <c r="F31" s="273" t="s">
        <v>606</v>
      </c>
      <c r="G31" s="130">
        <v>1</v>
      </c>
      <c r="H31" s="131"/>
      <c r="I31" s="131">
        <v>671.4</v>
      </c>
      <c r="J31" s="373"/>
      <c r="K31" s="277">
        <v>0</v>
      </c>
      <c r="L31" s="274"/>
      <c r="M31" s="352">
        <f t="shared" si="2"/>
        <v>671.4</v>
      </c>
      <c r="N31" s="314"/>
      <c r="O31" s="182">
        <f t="shared" si="0"/>
        <v>0</v>
      </c>
    </row>
    <row r="32" spans="1:15" s="10" customFormat="1">
      <c r="A32" s="379" t="s">
        <v>589</v>
      </c>
      <c r="B32" s="382" t="s">
        <v>626</v>
      </c>
      <c r="C32" s="372" t="s">
        <v>605</v>
      </c>
      <c r="D32" s="379" t="s">
        <v>65</v>
      </c>
      <c r="E32" s="379" t="s">
        <v>595</v>
      </c>
      <c r="F32" s="273" t="s">
        <v>88</v>
      </c>
      <c r="G32" s="130">
        <v>0</v>
      </c>
      <c r="H32" s="131">
        <v>45</v>
      </c>
      <c r="I32" s="131">
        <v>130</v>
      </c>
      <c r="J32" s="372" t="s">
        <v>37</v>
      </c>
      <c r="K32" s="277">
        <v>206</v>
      </c>
      <c r="L32" s="274">
        <f t="shared" ref="L32:L44" si="3">(I32-H32)*G32-K32</f>
        <v>-206</v>
      </c>
      <c r="M32" s="275">
        <f t="shared" ref="M32:M45" si="4">G32*I32</f>
        <v>0</v>
      </c>
      <c r="N32" s="314"/>
      <c r="O32" s="315">
        <f t="shared" si="0"/>
        <v>0</v>
      </c>
    </row>
    <row r="33" spans="1:15" s="10" customFormat="1">
      <c r="A33" s="380"/>
      <c r="B33" s="383"/>
      <c r="C33" s="378"/>
      <c r="D33" s="380"/>
      <c r="E33" s="380"/>
      <c r="F33" s="273" t="s">
        <v>89</v>
      </c>
      <c r="G33" s="130">
        <v>0</v>
      </c>
      <c r="H33" s="131">
        <v>15</v>
      </c>
      <c r="I33" s="131">
        <v>100</v>
      </c>
      <c r="J33" s="378"/>
      <c r="K33" s="277">
        <v>206</v>
      </c>
      <c r="L33" s="274">
        <f t="shared" si="3"/>
        <v>-206</v>
      </c>
      <c r="M33" s="275">
        <f t="shared" si="4"/>
        <v>0</v>
      </c>
      <c r="N33" s="314"/>
      <c r="O33" s="315">
        <f t="shared" si="0"/>
        <v>0</v>
      </c>
    </row>
    <row r="34" spans="1:15" s="10" customFormat="1">
      <c r="A34" s="380"/>
      <c r="B34" s="383"/>
      <c r="C34" s="378"/>
      <c r="D34" s="380"/>
      <c r="E34" s="380"/>
      <c r="F34" s="273" t="s">
        <v>90</v>
      </c>
      <c r="G34" s="130">
        <v>19.54</v>
      </c>
      <c r="H34" s="131">
        <v>-25</v>
      </c>
      <c r="I34" s="131">
        <v>160</v>
      </c>
      <c r="J34" s="378"/>
      <c r="K34" s="277">
        <v>206</v>
      </c>
      <c r="L34" s="274">
        <f t="shared" si="3"/>
        <v>3408.8999999999996</v>
      </c>
      <c r="M34" s="275">
        <f t="shared" si="4"/>
        <v>3126.3999999999996</v>
      </c>
      <c r="N34" s="314"/>
      <c r="O34" s="315">
        <f t="shared" si="0"/>
        <v>-488.5</v>
      </c>
    </row>
    <row r="35" spans="1:15" s="10" customFormat="1">
      <c r="A35" s="380"/>
      <c r="B35" s="383"/>
      <c r="C35" s="378"/>
      <c r="D35" s="380"/>
      <c r="E35" s="380"/>
      <c r="F35" s="273" t="s">
        <v>92</v>
      </c>
      <c r="G35" s="130">
        <v>0</v>
      </c>
      <c r="H35" s="131">
        <v>-55</v>
      </c>
      <c r="I35" s="131">
        <v>30</v>
      </c>
      <c r="J35" s="378"/>
      <c r="K35" s="277">
        <v>206</v>
      </c>
      <c r="L35" s="274">
        <f t="shared" si="3"/>
        <v>-206</v>
      </c>
      <c r="M35" s="275">
        <f t="shared" si="4"/>
        <v>0</v>
      </c>
      <c r="N35" s="314"/>
      <c r="O35" s="315">
        <f t="shared" si="0"/>
        <v>0</v>
      </c>
    </row>
    <row r="36" spans="1:15" s="10" customFormat="1">
      <c r="A36" s="380"/>
      <c r="B36" s="408"/>
      <c r="C36" s="378"/>
      <c r="D36" s="380"/>
      <c r="E36" s="380"/>
      <c r="F36" s="273" t="s">
        <v>91</v>
      </c>
      <c r="G36" s="130">
        <v>0</v>
      </c>
      <c r="H36" s="131">
        <v>-85</v>
      </c>
      <c r="I36" s="131">
        <v>0</v>
      </c>
      <c r="J36" s="378"/>
      <c r="K36" s="277">
        <v>206</v>
      </c>
      <c r="L36" s="274">
        <f t="shared" si="3"/>
        <v>-206</v>
      </c>
      <c r="M36" s="275">
        <f t="shared" si="4"/>
        <v>0</v>
      </c>
      <c r="N36" s="314"/>
      <c r="O36" s="315">
        <f t="shared" si="0"/>
        <v>0</v>
      </c>
    </row>
    <row r="37" spans="1:15" s="10" customFormat="1">
      <c r="A37" s="381"/>
      <c r="B37" s="353" t="s">
        <v>627</v>
      </c>
      <c r="C37" s="373"/>
      <c r="D37" s="381"/>
      <c r="E37" s="381"/>
      <c r="F37" s="273" t="s">
        <v>606</v>
      </c>
      <c r="G37" s="130">
        <v>1</v>
      </c>
      <c r="H37" s="131"/>
      <c r="I37" s="131">
        <v>488.5</v>
      </c>
      <c r="J37" s="373"/>
      <c r="K37" s="277">
        <v>0</v>
      </c>
      <c r="L37" s="274"/>
      <c r="M37" s="352">
        <f t="shared" si="4"/>
        <v>488.5</v>
      </c>
      <c r="N37" s="314"/>
      <c r="O37" s="315"/>
    </row>
    <row r="38" spans="1:15" s="10" customFormat="1">
      <c r="A38" s="131" t="s">
        <v>609</v>
      </c>
      <c r="B38" s="287" t="s">
        <v>651</v>
      </c>
      <c r="C38" s="261" t="s">
        <v>637</v>
      </c>
      <c r="D38" s="131" t="s">
        <v>70</v>
      </c>
      <c r="E38" s="131" t="s">
        <v>610</v>
      </c>
      <c r="F38" s="273" t="s">
        <v>611</v>
      </c>
      <c r="G38" s="130">
        <v>17.82</v>
      </c>
      <c r="H38" s="131">
        <v>230</v>
      </c>
      <c r="I38" s="131">
        <v>303.8</v>
      </c>
      <c r="J38" s="261" t="s">
        <v>16</v>
      </c>
      <c r="K38" s="277">
        <v>400</v>
      </c>
      <c r="L38" s="285">
        <f t="shared" si="3"/>
        <v>915.11600000000021</v>
      </c>
      <c r="M38" s="293">
        <f t="shared" si="4"/>
        <v>5413.7160000000003</v>
      </c>
      <c r="N38" s="314"/>
      <c r="O38" s="315">
        <f t="shared" ref="O38:O44" si="5">G38*H38</f>
        <v>4098.6000000000004</v>
      </c>
    </row>
    <row r="39" spans="1:15" s="10" customFormat="1">
      <c r="A39" s="379" t="s">
        <v>612</v>
      </c>
      <c r="B39" s="382" t="s">
        <v>652</v>
      </c>
      <c r="C39" s="372"/>
      <c r="D39" s="379" t="s">
        <v>52</v>
      </c>
      <c r="E39" s="379" t="s">
        <v>613</v>
      </c>
      <c r="F39" s="273" t="s">
        <v>614</v>
      </c>
      <c r="G39" s="130">
        <v>2.35</v>
      </c>
      <c r="H39" s="131">
        <v>-30</v>
      </c>
      <c r="I39" s="131">
        <v>60</v>
      </c>
      <c r="J39" s="372" t="s">
        <v>37</v>
      </c>
      <c r="K39" s="277">
        <v>90</v>
      </c>
      <c r="L39" s="285">
        <f t="shared" si="3"/>
        <v>121.5</v>
      </c>
      <c r="M39" s="293">
        <f t="shared" si="4"/>
        <v>141</v>
      </c>
      <c r="N39" s="314"/>
      <c r="O39" s="315">
        <f t="shared" si="5"/>
        <v>-70.5</v>
      </c>
    </row>
    <row r="40" spans="1:15" s="10" customFormat="1">
      <c r="A40" s="380"/>
      <c r="B40" s="383"/>
      <c r="C40" s="378"/>
      <c r="D40" s="380"/>
      <c r="E40" s="380"/>
      <c r="F40" s="273" t="s">
        <v>615</v>
      </c>
      <c r="G40" s="130">
        <v>5.64</v>
      </c>
      <c r="H40" s="131">
        <v>-50</v>
      </c>
      <c r="I40" s="131">
        <v>10</v>
      </c>
      <c r="J40" s="378"/>
      <c r="K40" s="277">
        <v>90</v>
      </c>
      <c r="L40" s="285">
        <f t="shared" si="3"/>
        <v>248.39999999999998</v>
      </c>
      <c r="M40" s="293">
        <f t="shared" si="4"/>
        <v>56.4</v>
      </c>
      <c r="N40" s="314"/>
      <c r="O40" s="315">
        <f t="shared" si="5"/>
        <v>-282</v>
      </c>
    </row>
    <row r="41" spans="1:15" s="10" customFormat="1">
      <c r="A41" s="380"/>
      <c r="B41" s="383"/>
      <c r="C41" s="378"/>
      <c r="D41" s="380"/>
      <c r="E41" s="380"/>
      <c r="F41" s="273" t="s">
        <v>616</v>
      </c>
      <c r="G41" s="130">
        <v>0</v>
      </c>
      <c r="H41" s="131">
        <v>-60</v>
      </c>
      <c r="I41" s="131">
        <v>0</v>
      </c>
      <c r="J41" s="378"/>
      <c r="K41" s="277">
        <v>90</v>
      </c>
      <c r="L41" s="285">
        <f t="shared" si="3"/>
        <v>-90</v>
      </c>
      <c r="M41" s="293">
        <f t="shared" si="4"/>
        <v>0</v>
      </c>
      <c r="N41" s="314"/>
      <c r="O41" s="315">
        <f t="shared" si="5"/>
        <v>0</v>
      </c>
    </row>
    <row r="42" spans="1:15" s="10" customFormat="1">
      <c r="A42" s="380"/>
      <c r="B42" s="383"/>
      <c r="C42" s="378"/>
      <c r="D42" s="380"/>
      <c r="E42" s="380"/>
      <c r="F42" s="273" t="s">
        <v>618</v>
      </c>
      <c r="G42" s="130">
        <v>0</v>
      </c>
      <c r="H42" s="131">
        <v>0</v>
      </c>
      <c r="I42" s="131">
        <v>60</v>
      </c>
      <c r="J42" s="378"/>
      <c r="K42" s="277">
        <v>80</v>
      </c>
      <c r="L42" s="285">
        <f t="shared" si="3"/>
        <v>-80</v>
      </c>
      <c r="M42" s="293">
        <f t="shared" si="4"/>
        <v>0</v>
      </c>
      <c r="N42" s="314"/>
      <c r="O42" s="315">
        <f t="shared" si="5"/>
        <v>0</v>
      </c>
    </row>
    <row r="43" spans="1:15" s="10" customFormat="1">
      <c r="A43" s="380"/>
      <c r="B43" s="383"/>
      <c r="C43" s="378"/>
      <c r="D43" s="380"/>
      <c r="E43" s="380"/>
      <c r="F43" s="273" t="s">
        <v>519</v>
      </c>
      <c r="G43" s="130">
        <v>0</v>
      </c>
      <c r="H43" s="131">
        <v>-45</v>
      </c>
      <c r="I43" s="131">
        <v>15</v>
      </c>
      <c r="J43" s="378"/>
      <c r="K43" s="277">
        <v>80</v>
      </c>
      <c r="L43" s="285">
        <f t="shared" si="3"/>
        <v>-80</v>
      </c>
      <c r="M43" s="293">
        <f t="shared" si="4"/>
        <v>0</v>
      </c>
      <c r="N43" s="314"/>
      <c r="O43" s="315">
        <f t="shared" si="5"/>
        <v>0</v>
      </c>
    </row>
    <row r="44" spans="1:15" s="10" customFormat="1">
      <c r="A44" s="380"/>
      <c r="B44" s="383"/>
      <c r="C44" s="378"/>
      <c r="D44" s="380"/>
      <c r="E44" s="380"/>
      <c r="F44" s="273" t="s">
        <v>617</v>
      </c>
      <c r="G44" s="130">
        <v>8.0500000000000007</v>
      </c>
      <c r="H44" s="131">
        <v>-60</v>
      </c>
      <c r="I44" s="131">
        <v>0</v>
      </c>
      <c r="J44" s="378"/>
      <c r="K44" s="277">
        <v>80</v>
      </c>
      <c r="L44" s="285">
        <f t="shared" si="3"/>
        <v>403.00000000000006</v>
      </c>
      <c r="M44" s="293">
        <f t="shared" si="4"/>
        <v>0</v>
      </c>
      <c r="N44" s="314"/>
      <c r="O44" s="315">
        <f t="shared" si="5"/>
        <v>-483.00000000000006</v>
      </c>
    </row>
    <row r="45" spans="1:15" s="10" customFormat="1">
      <c r="A45" s="381"/>
      <c r="B45" s="287" t="s">
        <v>676</v>
      </c>
      <c r="C45" s="373"/>
      <c r="D45" s="381"/>
      <c r="E45" s="381"/>
      <c r="F45" s="273" t="s">
        <v>606</v>
      </c>
      <c r="G45" s="130">
        <v>1</v>
      </c>
      <c r="H45" s="131"/>
      <c r="I45" s="131">
        <v>835.5</v>
      </c>
      <c r="J45" s="373"/>
      <c r="K45" s="277">
        <v>0</v>
      </c>
      <c r="L45" s="285"/>
      <c r="M45" s="293">
        <f t="shared" si="4"/>
        <v>835.5</v>
      </c>
      <c r="N45" s="314"/>
      <c r="O45" s="315"/>
    </row>
    <row r="46" spans="1:15" s="10" customFormat="1" ht="14" customHeight="1">
      <c r="A46" s="379" t="s">
        <v>623</v>
      </c>
      <c r="B46" s="382" t="s">
        <v>678</v>
      </c>
      <c r="C46" s="372" t="s">
        <v>624</v>
      </c>
      <c r="D46" s="131" t="s">
        <v>208</v>
      </c>
      <c r="E46" s="379" t="s">
        <v>41</v>
      </c>
      <c r="F46" s="273" t="s">
        <v>210</v>
      </c>
      <c r="G46" s="130">
        <v>1</v>
      </c>
      <c r="H46" s="131">
        <v>0</v>
      </c>
      <c r="I46" s="131">
        <v>320</v>
      </c>
      <c r="J46" s="372" t="s">
        <v>16</v>
      </c>
      <c r="K46" s="411">
        <v>318</v>
      </c>
      <c r="L46" s="274">
        <f t="shared" ref="L46:L62" si="6">(I46-H46)*G46-K46</f>
        <v>2</v>
      </c>
      <c r="M46" s="293">
        <f>G46*I46</f>
        <v>320</v>
      </c>
      <c r="N46" s="314"/>
      <c r="O46" s="315">
        <f>G46*H46</f>
        <v>0</v>
      </c>
    </row>
    <row r="47" spans="1:15" s="10" customFormat="1" ht="16" customHeight="1">
      <c r="A47" s="380"/>
      <c r="B47" s="383"/>
      <c r="C47" s="378"/>
      <c r="D47" s="379" t="s">
        <v>209</v>
      </c>
      <c r="E47" s="380"/>
      <c r="F47" s="273" t="s">
        <v>209</v>
      </c>
      <c r="G47" s="130">
        <v>4.0220000000000002</v>
      </c>
      <c r="H47" s="131">
        <v>290</v>
      </c>
      <c r="I47" s="131">
        <v>0</v>
      </c>
      <c r="J47" s="378"/>
      <c r="K47" s="413"/>
      <c r="L47" s="274">
        <f t="shared" si="6"/>
        <v>-1166.3800000000001</v>
      </c>
      <c r="M47" s="293">
        <v>0</v>
      </c>
      <c r="N47" s="314"/>
      <c r="O47" s="315">
        <f>G47*H47</f>
        <v>1166.3800000000001</v>
      </c>
    </row>
    <row r="48" spans="1:15" s="10" customFormat="1">
      <c r="A48" s="380"/>
      <c r="B48" s="408"/>
      <c r="C48" s="378"/>
      <c r="D48" s="381"/>
      <c r="E48" s="381"/>
      <c r="F48" s="273" t="s">
        <v>209</v>
      </c>
      <c r="G48" s="130">
        <v>4.32</v>
      </c>
      <c r="H48" s="131">
        <v>0</v>
      </c>
      <c r="I48" s="131">
        <v>410</v>
      </c>
      <c r="J48" s="378"/>
      <c r="K48" s="412"/>
      <c r="L48" s="274">
        <f t="shared" si="6"/>
        <v>1771.2</v>
      </c>
      <c r="M48" s="293">
        <f>G48*I48</f>
        <v>1771.2</v>
      </c>
      <c r="N48" s="314"/>
      <c r="O48" s="315">
        <f>G48*H48</f>
        <v>0</v>
      </c>
    </row>
    <row r="49" spans="1:15" s="10" customFormat="1">
      <c r="A49" s="381"/>
      <c r="B49" s="287" t="s">
        <v>697</v>
      </c>
      <c r="C49" s="373"/>
      <c r="D49" s="131"/>
      <c r="E49" s="131" t="s">
        <v>14</v>
      </c>
      <c r="F49" s="273" t="s">
        <v>211</v>
      </c>
      <c r="G49" s="130">
        <v>1.1399999999999999</v>
      </c>
      <c r="H49" s="131">
        <v>0</v>
      </c>
      <c r="I49" s="131">
        <v>180</v>
      </c>
      <c r="J49" s="373"/>
      <c r="K49" s="131">
        <v>0</v>
      </c>
      <c r="L49" s="274">
        <f t="shared" si="6"/>
        <v>205.2</v>
      </c>
      <c r="M49" s="293">
        <f>G49*I49</f>
        <v>205.2</v>
      </c>
      <c r="N49" s="314"/>
      <c r="O49" s="315">
        <f>G49*H49</f>
        <v>0</v>
      </c>
    </row>
    <row r="50" spans="1:15" s="10" customFormat="1">
      <c r="A50" s="379" t="s">
        <v>648</v>
      </c>
      <c r="B50" s="382" t="s">
        <v>677</v>
      </c>
      <c r="C50" s="372" t="s">
        <v>650</v>
      </c>
      <c r="D50" s="379" t="s">
        <v>52</v>
      </c>
      <c r="E50" s="379" t="s">
        <v>324</v>
      </c>
      <c r="F50" s="273" t="s">
        <v>121</v>
      </c>
      <c r="G50" s="130">
        <v>1.034</v>
      </c>
      <c r="H50" s="131">
        <v>310</v>
      </c>
      <c r="I50" s="131">
        <v>650</v>
      </c>
      <c r="J50" s="372" t="s">
        <v>37</v>
      </c>
      <c r="K50" s="277">
        <v>120</v>
      </c>
      <c r="L50" s="274">
        <f t="shared" si="6"/>
        <v>231.56</v>
      </c>
      <c r="M50" s="275">
        <f t="shared" ref="M50:M62" si="7">G50*I50</f>
        <v>672.1</v>
      </c>
      <c r="N50" s="314"/>
      <c r="O50" s="182">
        <f t="shared" ref="O50:O52" si="8">G50*H50</f>
        <v>320.54000000000002</v>
      </c>
    </row>
    <row r="51" spans="1:15" s="10" customFormat="1">
      <c r="A51" s="380"/>
      <c r="B51" s="383"/>
      <c r="C51" s="378"/>
      <c r="D51" s="380"/>
      <c r="E51" s="380"/>
      <c r="F51" s="273" t="s">
        <v>122</v>
      </c>
      <c r="G51" s="130">
        <v>2.9980000000000002</v>
      </c>
      <c r="H51" s="131">
        <v>130</v>
      </c>
      <c r="I51" s="131">
        <v>490</v>
      </c>
      <c r="J51" s="378"/>
      <c r="K51" s="277">
        <v>120</v>
      </c>
      <c r="L51" s="274">
        <f t="shared" si="6"/>
        <v>959.28</v>
      </c>
      <c r="M51" s="275">
        <f t="shared" si="7"/>
        <v>1469.0200000000002</v>
      </c>
      <c r="N51" s="314"/>
      <c r="O51" s="182">
        <f t="shared" si="8"/>
        <v>389.74</v>
      </c>
    </row>
    <row r="52" spans="1:15" s="10" customFormat="1">
      <c r="A52" s="380"/>
      <c r="B52" s="383"/>
      <c r="C52" s="378"/>
      <c r="D52" s="380"/>
      <c r="E52" s="380"/>
      <c r="F52" s="273" t="s">
        <v>667</v>
      </c>
      <c r="G52" s="130">
        <v>0.24</v>
      </c>
      <c r="H52" s="131">
        <v>0</v>
      </c>
      <c r="I52" s="131">
        <v>70</v>
      </c>
      <c r="J52" s="378"/>
      <c r="K52" s="277">
        <v>120</v>
      </c>
      <c r="L52" s="274">
        <f t="shared" si="6"/>
        <v>-103.2</v>
      </c>
      <c r="M52" s="275">
        <f t="shared" si="7"/>
        <v>16.8</v>
      </c>
      <c r="N52" s="314"/>
      <c r="O52" s="182">
        <f t="shared" si="8"/>
        <v>0</v>
      </c>
    </row>
    <row r="53" spans="1:15" s="10" customFormat="1">
      <c r="A53" s="381"/>
      <c r="B53" s="408"/>
      <c r="C53" s="373"/>
      <c r="D53" s="381"/>
      <c r="E53" s="381"/>
      <c r="F53" s="273" t="s">
        <v>666</v>
      </c>
      <c r="G53" s="130">
        <v>0.40699999999999997</v>
      </c>
      <c r="H53" s="131">
        <v>90</v>
      </c>
      <c r="I53" s="131">
        <v>400</v>
      </c>
      <c r="J53" s="373"/>
      <c r="K53" s="277">
        <v>120</v>
      </c>
      <c r="L53" s="274">
        <f t="shared" si="6"/>
        <v>6.1699999999999875</v>
      </c>
      <c r="M53" s="275">
        <f t="shared" si="7"/>
        <v>162.79999999999998</v>
      </c>
      <c r="N53" s="314"/>
      <c r="O53" s="315">
        <f>G53*H53</f>
        <v>36.629999999999995</v>
      </c>
    </row>
    <row r="54" spans="1:15" s="10" customFormat="1">
      <c r="A54" s="379" t="s">
        <v>649</v>
      </c>
      <c r="B54" s="382" t="s">
        <v>675</v>
      </c>
      <c r="C54" s="372" t="s">
        <v>657</v>
      </c>
      <c r="D54" s="379" t="s">
        <v>65</v>
      </c>
      <c r="E54" s="379" t="s">
        <v>647</v>
      </c>
      <c r="F54" s="273" t="s">
        <v>88</v>
      </c>
      <c r="G54" s="130">
        <v>0</v>
      </c>
      <c r="H54" s="131">
        <v>60</v>
      </c>
      <c r="I54" s="131">
        <v>145</v>
      </c>
      <c r="J54" s="372" t="s">
        <v>37</v>
      </c>
      <c r="K54" s="277">
        <v>206</v>
      </c>
      <c r="L54" s="274">
        <f t="shared" si="6"/>
        <v>-206</v>
      </c>
      <c r="M54" s="275">
        <f t="shared" si="7"/>
        <v>0</v>
      </c>
      <c r="N54" s="314"/>
      <c r="O54" s="315">
        <f t="shared" ref="O54:O62" si="9">G54*H54</f>
        <v>0</v>
      </c>
    </row>
    <row r="55" spans="1:15" s="10" customFormat="1">
      <c r="A55" s="380"/>
      <c r="B55" s="383"/>
      <c r="C55" s="378"/>
      <c r="D55" s="380"/>
      <c r="E55" s="380"/>
      <c r="F55" s="273" t="s">
        <v>89</v>
      </c>
      <c r="G55" s="130">
        <v>3.48</v>
      </c>
      <c r="H55" s="131">
        <v>-15</v>
      </c>
      <c r="I55" s="131">
        <v>110</v>
      </c>
      <c r="J55" s="378"/>
      <c r="K55" s="277">
        <v>206</v>
      </c>
      <c r="L55" s="274">
        <f t="shared" si="6"/>
        <v>229</v>
      </c>
      <c r="M55" s="275">
        <f t="shared" si="7"/>
        <v>382.8</v>
      </c>
      <c r="N55" s="314"/>
      <c r="O55" s="315">
        <f t="shared" si="9"/>
        <v>-52.2</v>
      </c>
    </row>
    <row r="56" spans="1:15" s="10" customFormat="1">
      <c r="A56" s="380"/>
      <c r="B56" s="383"/>
      <c r="C56" s="378"/>
      <c r="D56" s="380"/>
      <c r="E56" s="380"/>
      <c r="F56" s="273" t="s">
        <v>90</v>
      </c>
      <c r="G56" s="130">
        <v>17.48</v>
      </c>
      <c r="H56" s="131">
        <v>-15</v>
      </c>
      <c r="I56" s="131">
        <v>70</v>
      </c>
      <c r="J56" s="378"/>
      <c r="K56" s="277">
        <v>206</v>
      </c>
      <c r="L56" s="274">
        <f t="shared" si="6"/>
        <v>1279.8</v>
      </c>
      <c r="M56" s="275">
        <f t="shared" si="7"/>
        <v>1223.6000000000001</v>
      </c>
      <c r="N56" s="314"/>
      <c r="O56" s="315">
        <f t="shared" si="9"/>
        <v>-262.2</v>
      </c>
    </row>
    <row r="57" spans="1:15" s="10" customFormat="1">
      <c r="A57" s="380"/>
      <c r="B57" s="383"/>
      <c r="C57" s="378"/>
      <c r="D57" s="380"/>
      <c r="E57" s="380"/>
      <c r="F57" s="273" t="s">
        <v>92</v>
      </c>
      <c r="G57" s="130">
        <v>0</v>
      </c>
      <c r="H57" s="131">
        <v>-65</v>
      </c>
      <c r="I57" s="131">
        <v>20</v>
      </c>
      <c r="J57" s="378"/>
      <c r="K57" s="277">
        <v>206</v>
      </c>
      <c r="L57" s="274">
        <f t="shared" si="6"/>
        <v>-206</v>
      </c>
      <c r="M57" s="275">
        <f t="shared" si="7"/>
        <v>0</v>
      </c>
      <c r="N57" s="314"/>
      <c r="O57" s="315">
        <f t="shared" si="9"/>
        <v>0</v>
      </c>
    </row>
    <row r="58" spans="1:15" s="10" customFormat="1">
      <c r="A58" s="380"/>
      <c r="B58" s="408"/>
      <c r="C58" s="378"/>
      <c r="D58" s="380"/>
      <c r="E58" s="380"/>
      <c r="F58" s="273" t="s">
        <v>91</v>
      </c>
      <c r="G58" s="130">
        <v>0</v>
      </c>
      <c r="H58" s="131">
        <v>-85</v>
      </c>
      <c r="I58" s="131">
        <v>5</v>
      </c>
      <c r="J58" s="378"/>
      <c r="K58" s="277">
        <v>206</v>
      </c>
      <c r="L58" s="274">
        <f t="shared" si="6"/>
        <v>-206</v>
      </c>
      <c r="M58" s="275">
        <f t="shared" si="7"/>
        <v>0</v>
      </c>
      <c r="N58" s="314"/>
      <c r="O58" s="315">
        <f t="shared" si="9"/>
        <v>0</v>
      </c>
    </row>
    <row r="59" spans="1:15" s="10" customFormat="1">
      <c r="A59" s="381"/>
      <c r="B59" s="353" t="s">
        <v>674</v>
      </c>
      <c r="C59" s="373"/>
      <c r="D59" s="381"/>
      <c r="E59" s="381"/>
      <c r="F59" s="273" t="s">
        <v>606</v>
      </c>
      <c r="G59" s="130">
        <v>1</v>
      </c>
      <c r="H59" s="131"/>
      <c r="I59" s="131">
        <v>314.39999999999998</v>
      </c>
      <c r="J59" s="373"/>
      <c r="K59" s="277">
        <v>0</v>
      </c>
      <c r="L59" s="274"/>
      <c r="M59" s="352">
        <f t="shared" si="7"/>
        <v>314.39999999999998</v>
      </c>
      <c r="N59" s="314"/>
      <c r="O59" s="315">
        <f t="shared" si="9"/>
        <v>0</v>
      </c>
    </row>
    <row r="60" spans="1:15">
      <c r="A60" s="160" t="s">
        <v>679</v>
      </c>
      <c r="B60" s="159"/>
      <c r="C60" s="159"/>
      <c r="D60" s="160" t="s">
        <v>136</v>
      </c>
      <c r="E60" s="160" t="s">
        <v>680</v>
      </c>
      <c r="F60" s="209" t="s">
        <v>681</v>
      </c>
      <c r="G60" s="210"/>
      <c r="H60" s="160"/>
      <c r="I60" s="160"/>
      <c r="J60" s="159" t="s">
        <v>37</v>
      </c>
      <c r="K60" s="160">
        <v>330</v>
      </c>
      <c r="L60" s="274">
        <f t="shared" si="6"/>
        <v>-330</v>
      </c>
      <c r="M60" s="352">
        <f t="shared" si="7"/>
        <v>0</v>
      </c>
      <c r="N60" s="181"/>
      <c r="O60" s="315">
        <f t="shared" si="9"/>
        <v>0</v>
      </c>
    </row>
    <row r="61" spans="1:15" s="10" customFormat="1">
      <c r="A61" s="128"/>
      <c r="B61" s="353" t="s">
        <v>688</v>
      </c>
      <c r="C61" s="119"/>
      <c r="D61" s="128" t="s">
        <v>52</v>
      </c>
      <c r="E61" s="128" t="s">
        <v>253</v>
      </c>
      <c r="F61" s="363" t="s">
        <v>689</v>
      </c>
      <c r="G61" s="364">
        <v>1</v>
      </c>
      <c r="H61" s="362">
        <v>1233.51</v>
      </c>
      <c r="I61" s="128">
        <v>1472.36</v>
      </c>
      <c r="J61" s="119"/>
      <c r="K61" s="128">
        <v>0</v>
      </c>
      <c r="L61" s="274">
        <f t="shared" si="6"/>
        <v>238.84999999999991</v>
      </c>
      <c r="M61" s="352">
        <f t="shared" si="7"/>
        <v>1472.36</v>
      </c>
      <c r="N61" s="314"/>
      <c r="O61" s="325">
        <f t="shared" si="9"/>
        <v>1233.51</v>
      </c>
    </row>
    <row r="62" spans="1:15" s="10" customFormat="1">
      <c r="A62" s="128"/>
      <c r="B62" s="353" t="s">
        <v>690</v>
      </c>
      <c r="C62" s="119"/>
      <c r="D62" s="128" t="s">
        <v>52</v>
      </c>
      <c r="E62" s="128" t="s">
        <v>252</v>
      </c>
      <c r="F62" s="363" t="s">
        <v>689</v>
      </c>
      <c r="G62" s="364">
        <v>1</v>
      </c>
      <c r="H62" s="362">
        <v>2880.63</v>
      </c>
      <c r="I62" s="128">
        <v>3552.39</v>
      </c>
      <c r="J62" s="119"/>
      <c r="K62" s="128">
        <v>0</v>
      </c>
      <c r="L62" s="274">
        <f t="shared" si="6"/>
        <v>671.75999999999976</v>
      </c>
      <c r="M62" s="285">
        <f t="shared" si="7"/>
        <v>3552.39</v>
      </c>
      <c r="N62" s="314"/>
      <c r="O62" s="325">
        <f t="shared" si="9"/>
        <v>2880.63</v>
      </c>
    </row>
    <row r="63" spans="1:15">
      <c r="A63" s="160"/>
      <c r="B63" s="159"/>
      <c r="C63" s="159"/>
      <c r="D63" s="160"/>
      <c r="E63" s="160"/>
      <c r="F63" s="209"/>
      <c r="G63" s="210"/>
      <c r="H63" s="160"/>
      <c r="I63" s="160"/>
      <c r="J63" s="159"/>
      <c r="K63" s="160"/>
      <c r="L63" s="125"/>
      <c r="M63" s="211"/>
      <c r="N63" s="181"/>
      <c r="O63" s="212"/>
    </row>
    <row r="64" spans="1:15">
      <c r="A64" s="224"/>
      <c r="B64" s="224"/>
      <c r="C64" s="224"/>
      <c r="D64" s="154"/>
      <c r="E64" s="154"/>
      <c r="F64" s="154"/>
      <c r="G64" s="156">
        <f>SUM(G7:G59)</f>
        <v>229.97399999999993</v>
      </c>
      <c r="H64" s="154"/>
      <c r="I64" s="154"/>
      <c r="J64" s="154"/>
      <c r="K64" s="155"/>
      <c r="L64" s="225">
        <f>SUM(L7:L59)</f>
        <v>13731.145999999999</v>
      </c>
      <c r="M64" s="226">
        <f>SUM(M7:M59)</f>
        <v>36211.846000000005</v>
      </c>
      <c r="N64" s="214"/>
      <c r="O64" s="227" t="e">
        <f>SUM(O7:O59)</f>
        <v>#VALUE!</v>
      </c>
    </row>
    <row r="65" spans="1:15" ht="17" thickBot="1">
      <c r="A65" s="163"/>
      <c r="B65" s="164"/>
      <c r="C65" s="164"/>
      <c r="D65" s="137"/>
      <c r="E65" s="137"/>
      <c r="F65" s="137"/>
      <c r="G65" s="138"/>
      <c r="H65" s="137"/>
      <c r="I65" s="137"/>
      <c r="J65" s="139" t="s">
        <v>13</v>
      </c>
      <c r="K65" s="140">
        <f>M64/G64</f>
        <v>157.4606085905364</v>
      </c>
      <c r="L65" s="229">
        <f>L64/G64</f>
        <v>59.707384313009307</v>
      </c>
      <c r="M65" s="230">
        <f>L64/M64</f>
        <v>0.37918934041639296</v>
      </c>
      <c r="N65" s="214"/>
      <c r="O65" s="232" t="e">
        <f>O64/M64</f>
        <v>#VALUE!</v>
      </c>
    </row>
  </sheetData>
  <mergeCells count="76">
    <mergeCell ref="K46:K48"/>
    <mergeCell ref="D47:D48"/>
    <mergeCell ref="A46:A49"/>
    <mergeCell ref="B46:B48"/>
    <mergeCell ref="C46:C49"/>
    <mergeCell ref="E46:E48"/>
    <mergeCell ref="J46:J49"/>
    <mergeCell ref="J26:J31"/>
    <mergeCell ref="B26:B30"/>
    <mergeCell ref="D26:D31"/>
    <mergeCell ref="E26:E31"/>
    <mergeCell ref="C26:C31"/>
    <mergeCell ref="A26:A31"/>
    <mergeCell ref="A21:A22"/>
    <mergeCell ref="B21:B22"/>
    <mergeCell ref="C21:C22"/>
    <mergeCell ref="D21:D22"/>
    <mergeCell ref="E21:E22"/>
    <mergeCell ref="L17:M17"/>
    <mergeCell ref="A19:A20"/>
    <mergeCell ref="C19:C20"/>
    <mergeCell ref="D19:D20"/>
    <mergeCell ref="E19:E20"/>
    <mergeCell ref="H19:I19"/>
    <mergeCell ref="L19:M19"/>
    <mergeCell ref="J15:J16"/>
    <mergeCell ref="A17:A18"/>
    <mergeCell ref="C17:C18"/>
    <mergeCell ref="D17:D18"/>
    <mergeCell ref="E17:E18"/>
    <mergeCell ref="H17:I17"/>
    <mergeCell ref="A15:A16"/>
    <mergeCell ref="B15:B16"/>
    <mergeCell ref="C15:C16"/>
    <mergeCell ref="D15:D16"/>
    <mergeCell ref="E15:E16"/>
    <mergeCell ref="A1:O3"/>
    <mergeCell ref="A8:A9"/>
    <mergeCell ref="A10:A11"/>
    <mergeCell ref="A13:A14"/>
    <mergeCell ref="B13:B14"/>
    <mergeCell ref="C13:C14"/>
    <mergeCell ref="D13:D14"/>
    <mergeCell ref="E13:E14"/>
    <mergeCell ref="J13:J14"/>
    <mergeCell ref="C10:C11"/>
    <mergeCell ref="J24:J25"/>
    <mergeCell ref="A24:A25"/>
    <mergeCell ref="B24:B25"/>
    <mergeCell ref="C24:C25"/>
    <mergeCell ref="D24:D25"/>
    <mergeCell ref="E24:E25"/>
    <mergeCell ref="A39:A45"/>
    <mergeCell ref="J32:J37"/>
    <mergeCell ref="D39:D45"/>
    <mergeCell ref="E39:E45"/>
    <mergeCell ref="J39:J45"/>
    <mergeCell ref="C39:C45"/>
    <mergeCell ref="E32:E37"/>
    <mergeCell ref="D32:D37"/>
    <mergeCell ref="C32:C37"/>
    <mergeCell ref="A32:A37"/>
    <mergeCell ref="B32:B36"/>
    <mergeCell ref="B39:B44"/>
    <mergeCell ref="J50:J53"/>
    <mergeCell ref="A50:A53"/>
    <mergeCell ref="B50:B53"/>
    <mergeCell ref="C50:C53"/>
    <mergeCell ref="D50:D53"/>
    <mergeCell ref="E50:E53"/>
    <mergeCell ref="J54:J59"/>
    <mergeCell ref="A54:A59"/>
    <mergeCell ref="B54:B58"/>
    <mergeCell ref="C54:C59"/>
    <mergeCell ref="D54:D59"/>
    <mergeCell ref="E54:E59"/>
  </mergeCells>
  <phoneticPr fontId="6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0CD7-BCBA-0949-8B83-4A2FABD71338}">
  <dimension ref="A1:P58"/>
  <sheetViews>
    <sheetView tabSelected="1" topLeftCell="A23" zoomScale="125" zoomScaleNormal="125" workbookViewId="0">
      <selection activeCell="D49" sqref="D49:D50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4" customWidth="1"/>
    <col min="14" max="14" width="1.33203125" customWidth="1"/>
    <col min="15" max="15" width="12.33203125" style="34" customWidth="1"/>
  </cols>
  <sheetData>
    <row r="1" spans="1:16" ht="16" customHeight="1">
      <c r="A1" s="384" t="s">
        <v>97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6" ht="16" customHeight="1">
      <c r="A2" s="386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1:16" ht="17" customHeight="1" thickBot="1">
      <c r="A3" s="388"/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1:16">
      <c r="A4" s="161"/>
      <c r="B4" s="161"/>
      <c r="C4" s="161"/>
      <c r="D4" s="161"/>
      <c r="E4" s="161"/>
      <c r="F4" s="41"/>
      <c r="G4" s="41"/>
      <c r="H4" s="41"/>
      <c r="I4" s="41"/>
      <c r="J4" s="223"/>
      <c r="K4" s="41"/>
      <c r="L4" s="41"/>
      <c r="M4" s="41"/>
      <c r="N4" s="41"/>
      <c r="O4" s="178"/>
    </row>
    <row r="5" spans="1:16">
      <c r="A5" s="161"/>
      <c r="B5" s="161"/>
      <c r="C5" s="161"/>
      <c r="D5" s="161"/>
      <c r="E5" s="161"/>
      <c r="F5" s="41"/>
      <c r="G5" s="41"/>
      <c r="H5" s="41"/>
      <c r="I5" s="41"/>
      <c r="J5" s="223"/>
      <c r="K5" s="41"/>
      <c r="L5" s="41"/>
      <c r="M5" s="41"/>
      <c r="N5" s="41"/>
      <c r="O5" s="178"/>
    </row>
    <row r="6" spans="1:16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214"/>
      <c r="O6" s="180" t="s">
        <v>66</v>
      </c>
      <c r="P6" s="35"/>
    </row>
    <row r="7" spans="1:16" s="10" customFormat="1">
      <c r="A7" s="131" t="s">
        <v>719</v>
      </c>
      <c r="B7" s="261"/>
      <c r="C7" s="261" t="s">
        <v>718</v>
      </c>
      <c r="D7" s="131" t="s">
        <v>14</v>
      </c>
      <c r="E7" s="131" t="s">
        <v>203</v>
      </c>
      <c r="F7" s="273" t="s">
        <v>204</v>
      </c>
      <c r="G7" s="130">
        <v>24.24</v>
      </c>
      <c r="H7" s="131">
        <v>430</v>
      </c>
      <c r="I7" s="131">
        <v>580</v>
      </c>
      <c r="J7" s="261" t="s">
        <v>37</v>
      </c>
      <c r="K7" s="131">
        <v>1650</v>
      </c>
      <c r="L7" s="274">
        <f t="shared" ref="L7" si="0">(I7-H7)*G7-K7</f>
        <v>1985.9999999999995</v>
      </c>
      <c r="M7" s="275">
        <f t="shared" ref="M7" si="1">G7*I7</f>
        <v>14059.199999999999</v>
      </c>
      <c r="N7" s="314"/>
      <c r="O7" s="315">
        <f t="shared" ref="O7:O17" si="2">G7*H7</f>
        <v>10423.199999999999</v>
      </c>
    </row>
    <row r="8" spans="1:16" s="10" customFormat="1">
      <c r="A8" s="370" t="s">
        <v>620</v>
      </c>
      <c r="B8" s="374"/>
      <c r="C8" s="372" t="s">
        <v>743</v>
      </c>
      <c r="D8" s="370" t="s">
        <v>14</v>
      </c>
      <c r="E8" s="370" t="s">
        <v>41</v>
      </c>
      <c r="F8" s="115" t="s">
        <v>622</v>
      </c>
      <c r="G8" s="130">
        <v>11.08</v>
      </c>
      <c r="H8" s="117">
        <v>720</v>
      </c>
      <c r="I8" s="117">
        <v>850</v>
      </c>
      <c r="J8" s="374" t="s">
        <v>37</v>
      </c>
      <c r="K8" s="117">
        <v>250</v>
      </c>
      <c r="L8" s="118">
        <f>G8*(I8-H8)-K8</f>
        <v>1190.4000000000001</v>
      </c>
      <c r="M8" s="170">
        <f>G8*I8</f>
        <v>9418</v>
      </c>
      <c r="N8" s="181"/>
      <c r="O8" s="182">
        <f t="shared" si="2"/>
        <v>7977.6</v>
      </c>
    </row>
    <row r="9" spans="1:16" s="10" customFormat="1">
      <c r="A9" s="371"/>
      <c r="B9" s="375"/>
      <c r="C9" s="373"/>
      <c r="D9" s="371"/>
      <c r="E9" s="371"/>
      <c r="F9" s="115" t="s">
        <v>621</v>
      </c>
      <c r="G9" s="130">
        <v>11.935</v>
      </c>
      <c r="H9" s="117">
        <v>720</v>
      </c>
      <c r="I9" s="117">
        <v>860</v>
      </c>
      <c r="J9" s="375"/>
      <c r="K9" s="117">
        <v>250</v>
      </c>
      <c r="L9" s="118">
        <f>G9*(I9-H9)-K9</f>
        <v>1420.9</v>
      </c>
      <c r="M9" s="170">
        <f>G9*I9</f>
        <v>10264.1</v>
      </c>
      <c r="N9" s="181"/>
      <c r="O9" s="182">
        <f t="shared" si="2"/>
        <v>8593.2000000000007</v>
      </c>
    </row>
    <row r="10" spans="1:16">
      <c r="A10" s="370"/>
      <c r="B10" s="120"/>
      <c r="C10" s="374"/>
      <c r="D10" s="370" t="s">
        <v>42</v>
      </c>
      <c r="E10" s="117" t="s">
        <v>14</v>
      </c>
      <c r="F10" s="115" t="s">
        <v>111</v>
      </c>
      <c r="G10" s="116">
        <v>5</v>
      </c>
      <c r="H10" s="117">
        <v>0</v>
      </c>
      <c r="I10" s="117">
        <v>230</v>
      </c>
      <c r="J10" s="374" t="s">
        <v>16</v>
      </c>
      <c r="K10" s="117">
        <v>350</v>
      </c>
      <c r="L10" s="118">
        <f t="shared" ref="L10:L11" si="3">(I10-H10)*G10-K10</f>
        <v>800</v>
      </c>
      <c r="M10" s="170">
        <f t="shared" ref="M10:M11" si="4">G10*I10</f>
        <v>1150</v>
      </c>
      <c r="N10" s="181"/>
      <c r="O10" s="182">
        <f t="shared" si="2"/>
        <v>0</v>
      </c>
    </row>
    <row r="11" spans="1:16">
      <c r="A11" s="371"/>
      <c r="B11" s="357"/>
      <c r="C11" s="375"/>
      <c r="D11" s="371"/>
      <c r="E11" s="356" t="s">
        <v>484</v>
      </c>
      <c r="F11" s="115" t="s">
        <v>491</v>
      </c>
      <c r="G11" s="116">
        <v>5</v>
      </c>
      <c r="H11" s="117">
        <v>0</v>
      </c>
      <c r="I11" s="117">
        <v>150</v>
      </c>
      <c r="J11" s="375"/>
      <c r="K11" s="117">
        <v>0</v>
      </c>
      <c r="L11" s="118">
        <f t="shared" si="3"/>
        <v>750</v>
      </c>
      <c r="M11" s="170">
        <f t="shared" si="4"/>
        <v>750</v>
      </c>
      <c r="N11" s="181"/>
      <c r="O11" s="182">
        <f t="shared" si="2"/>
        <v>0</v>
      </c>
    </row>
    <row r="12" spans="1:16" s="10" customFormat="1">
      <c r="A12" s="370" t="s">
        <v>577</v>
      </c>
      <c r="B12" s="374"/>
      <c r="C12" s="390" t="s">
        <v>658</v>
      </c>
      <c r="D12" s="370" t="s">
        <v>578</v>
      </c>
      <c r="E12" s="370" t="s">
        <v>579</v>
      </c>
      <c r="F12" s="115" t="s">
        <v>580</v>
      </c>
      <c r="G12" s="116">
        <v>3</v>
      </c>
      <c r="H12" s="117">
        <v>40</v>
      </c>
      <c r="I12" s="117">
        <v>250</v>
      </c>
      <c r="J12" s="120" t="s">
        <v>173</v>
      </c>
      <c r="K12" s="117">
        <v>480</v>
      </c>
      <c r="L12" s="121">
        <f>(I12-H12)*G12-K12</f>
        <v>150</v>
      </c>
      <c r="M12" s="170">
        <f>G12*I12</f>
        <v>750</v>
      </c>
      <c r="N12" s="181"/>
      <c r="O12" s="182">
        <f>G12*H12</f>
        <v>120</v>
      </c>
    </row>
    <row r="13" spans="1:16" s="10" customFormat="1">
      <c r="A13" s="371"/>
      <c r="B13" s="375"/>
      <c r="C13" s="391"/>
      <c r="D13" s="371"/>
      <c r="E13" s="371"/>
      <c r="F13" s="115" t="s">
        <v>548</v>
      </c>
      <c r="G13" s="116">
        <v>1</v>
      </c>
      <c r="H13" s="117"/>
      <c r="I13" s="117">
        <v>450</v>
      </c>
      <c r="J13" s="124"/>
      <c r="K13" s="117"/>
      <c r="L13" s="118">
        <v>450</v>
      </c>
      <c r="M13" s="170">
        <f>G13*I13</f>
        <v>450</v>
      </c>
      <c r="N13" s="181"/>
      <c r="O13" s="182">
        <f t="shared" si="2"/>
        <v>0</v>
      </c>
    </row>
    <row r="14" spans="1:16" s="10" customFormat="1">
      <c r="A14" s="370" t="s">
        <v>659</v>
      </c>
      <c r="B14" s="124"/>
      <c r="C14" s="390"/>
      <c r="D14" s="370" t="s">
        <v>470</v>
      </c>
      <c r="E14" s="370" t="s">
        <v>540</v>
      </c>
      <c r="F14" s="115" t="s">
        <v>541</v>
      </c>
      <c r="G14" s="116">
        <v>3</v>
      </c>
      <c r="H14" s="394" t="s">
        <v>159</v>
      </c>
      <c r="I14" s="395"/>
      <c r="J14" s="120" t="s">
        <v>660</v>
      </c>
      <c r="K14" s="117">
        <v>320</v>
      </c>
      <c r="L14" s="392" t="s">
        <v>159</v>
      </c>
      <c r="M14" s="393"/>
      <c r="N14" s="181"/>
      <c r="O14" s="182" t="e">
        <f t="shared" si="2"/>
        <v>#VALUE!</v>
      </c>
    </row>
    <row r="15" spans="1:16" s="10" customFormat="1">
      <c r="A15" s="371"/>
      <c r="B15" s="355" t="s">
        <v>655</v>
      </c>
      <c r="C15" s="391"/>
      <c r="D15" s="371"/>
      <c r="E15" s="371"/>
      <c r="F15" s="115" t="s">
        <v>542</v>
      </c>
      <c r="G15" s="116"/>
      <c r="H15" s="117"/>
      <c r="I15" s="117"/>
      <c r="J15" s="120"/>
      <c r="K15" s="117">
        <v>350</v>
      </c>
      <c r="L15" s="118">
        <f>K15-K14</f>
        <v>30</v>
      </c>
      <c r="M15" s="170">
        <f>G15*I15</f>
        <v>0</v>
      </c>
      <c r="N15" s="181"/>
      <c r="O15" s="182">
        <f t="shared" si="2"/>
        <v>0</v>
      </c>
    </row>
    <row r="16" spans="1:16" s="10" customFormat="1">
      <c r="A16" s="131" t="s">
        <v>663</v>
      </c>
      <c r="B16" s="287" t="s">
        <v>746</v>
      </c>
      <c r="C16" s="261" t="s">
        <v>695</v>
      </c>
      <c r="D16" s="131" t="s">
        <v>664</v>
      </c>
      <c r="E16" s="131" t="s">
        <v>700</v>
      </c>
      <c r="F16" s="273" t="s">
        <v>665</v>
      </c>
      <c r="G16" s="130">
        <v>11.28</v>
      </c>
      <c r="H16" s="131">
        <v>0</v>
      </c>
      <c r="I16" s="131">
        <v>90</v>
      </c>
      <c r="J16" s="261" t="s">
        <v>37</v>
      </c>
      <c r="K16" s="131">
        <v>450</v>
      </c>
      <c r="L16" s="274">
        <f>(I16-H16)*G16-K16</f>
        <v>565.19999999999993</v>
      </c>
      <c r="M16" s="293">
        <f>G16*I16</f>
        <v>1015.1999999999999</v>
      </c>
      <c r="N16" s="314"/>
      <c r="O16" s="315">
        <f t="shared" si="2"/>
        <v>0</v>
      </c>
    </row>
    <row r="17" spans="1:16" s="10" customFormat="1">
      <c r="A17" s="370" t="s">
        <v>668</v>
      </c>
      <c r="B17" s="120"/>
      <c r="C17" s="374" t="s">
        <v>669</v>
      </c>
      <c r="D17" s="370" t="s">
        <v>42</v>
      </c>
      <c r="E17" s="117" t="s">
        <v>14</v>
      </c>
      <c r="F17" s="115" t="s">
        <v>111</v>
      </c>
      <c r="G17" s="116">
        <v>5</v>
      </c>
      <c r="H17" s="117">
        <v>0</v>
      </c>
      <c r="I17" s="117">
        <v>230</v>
      </c>
      <c r="J17" s="374" t="s">
        <v>16</v>
      </c>
      <c r="K17" s="117">
        <v>350</v>
      </c>
      <c r="L17" s="118">
        <f t="shared" ref="L17:L24" si="5">(I17-H17)*G17-K17</f>
        <v>800</v>
      </c>
      <c r="M17" s="170">
        <f t="shared" ref="M17:M22" si="6">G17*I17</f>
        <v>1150</v>
      </c>
      <c r="N17" s="181"/>
      <c r="O17" s="182">
        <f t="shared" si="2"/>
        <v>0</v>
      </c>
    </row>
    <row r="18" spans="1:16" s="10" customFormat="1">
      <c r="A18" s="371"/>
      <c r="B18" s="357"/>
      <c r="C18" s="375"/>
      <c r="D18" s="371"/>
      <c r="E18" s="356" t="s">
        <v>484</v>
      </c>
      <c r="F18" s="115" t="s">
        <v>491</v>
      </c>
      <c r="G18" s="116">
        <v>5</v>
      </c>
      <c r="H18" s="117">
        <v>0</v>
      </c>
      <c r="I18" s="117">
        <v>150</v>
      </c>
      <c r="J18" s="375"/>
      <c r="K18" s="117">
        <v>0</v>
      </c>
      <c r="L18" s="118">
        <f t="shared" si="5"/>
        <v>750</v>
      </c>
      <c r="M18" s="170">
        <f t="shared" si="6"/>
        <v>750</v>
      </c>
      <c r="N18" s="181"/>
      <c r="O18" s="182">
        <f>G18*H18</f>
        <v>0</v>
      </c>
    </row>
    <row r="19" spans="1:16" s="10" customFormat="1">
      <c r="A19" s="379" t="s">
        <v>670</v>
      </c>
      <c r="B19" s="372"/>
      <c r="C19" s="372" t="s">
        <v>704</v>
      </c>
      <c r="D19" s="379" t="s">
        <v>52</v>
      </c>
      <c r="E19" s="379" t="s">
        <v>324</v>
      </c>
      <c r="F19" s="273" t="s">
        <v>121</v>
      </c>
      <c r="G19" s="130">
        <v>1.272</v>
      </c>
      <c r="H19" s="131">
        <v>310</v>
      </c>
      <c r="I19" s="131">
        <v>650</v>
      </c>
      <c r="J19" s="372" t="s">
        <v>37</v>
      </c>
      <c r="K19" s="131">
        <v>240</v>
      </c>
      <c r="L19" s="274">
        <f t="shared" si="5"/>
        <v>192.48000000000002</v>
      </c>
      <c r="M19" s="275">
        <f t="shared" si="6"/>
        <v>826.80000000000007</v>
      </c>
      <c r="N19" s="314"/>
      <c r="O19" s="315">
        <f t="shared" ref="O19:O34" si="7">G19*H19</f>
        <v>394.32</v>
      </c>
    </row>
    <row r="20" spans="1:16" s="10" customFormat="1">
      <c r="A20" s="381"/>
      <c r="B20" s="373"/>
      <c r="C20" s="373"/>
      <c r="D20" s="381"/>
      <c r="E20" s="381"/>
      <c r="F20" s="273" t="s">
        <v>122</v>
      </c>
      <c r="G20" s="130">
        <v>3.1469999999999998</v>
      </c>
      <c r="H20" s="131">
        <v>130</v>
      </c>
      <c r="I20" s="131">
        <v>490</v>
      </c>
      <c r="J20" s="373"/>
      <c r="K20" s="131">
        <v>240</v>
      </c>
      <c r="L20" s="274">
        <f t="shared" si="5"/>
        <v>892.91999999999985</v>
      </c>
      <c r="M20" s="275">
        <f t="shared" si="6"/>
        <v>1542.03</v>
      </c>
      <c r="N20" s="314"/>
      <c r="O20" s="366">
        <f t="shared" si="7"/>
        <v>409.10999999999996</v>
      </c>
      <c r="P20" s="367"/>
    </row>
    <row r="21" spans="1:16" s="10" customFormat="1">
      <c r="A21" s="370" t="s">
        <v>691</v>
      </c>
      <c r="B21" s="374"/>
      <c r="C21" s="372" t="s">
        <v>759</v>
      </c>
      <c r="D21" s="370" t="s">
        <v>579</v>
      </c>
      <c r="E21" s="370" t="s">
        <v>692</v>
      </c>
      <c r="F21" s="209" t="s">
        <v>406</v>
      </c>
      <c r="G21" s="116">
        <v>10</v>
      </c>
      <c r="H21" s="117">
        <v>590</v>
      </c>
      <c r="I21" s="117">
        <v>650</v>
      </c>
      <c r="J21" s="374" t="s">
        <v>37</v>
      </c>
      <c r="K21" s="117">
        <v>290</v>
      </c>
      <c r="L21" s="121">
        <f t="shared" si="5"/>
        <v>310</v>
      </c>
      <c r="M21" s="365">
        <f t="shared" si="6"/>
        <v>6500</v>
      </c>
      <c r="N21" s="181"/>
      <c r="O21" s="360">
        <f t="shared" si="7"/>
        <v>5900</v>
      </c>
      <c r="P21" s="359"/>
    </row>
    <row r="22" spans="1:16" s="10" customFormat="1">
      <c r="A22" s="371"/>
      <c r="B22" s="375"/>
      <c r="C22" s="373"/>
      <c r="D22" s="371"/>
      <c r="E22" s="371"/>
      <c r="F22" s="209" t="s">
        <v>407</v>
      </c>
      <c r="G22" s="116">
        <v>10</v>
      </c>
      <c r="H22" s="117">
        <v>540</v>
      </c>
      <c r="I22" s="117">
        <v>600</v>
      </c>
      <c r="J22" s="375"/>
      <c r="K22" s="117">
        <v>290</v>
      </c>
      <c r="L22" s="121">
        <f t="shared" si="5"/>
        <v>310</v>
      </c>
      <c r="M22" s="365">
        <f t="shared" si="6"/>
        <v>6000</v>
      </c>
      <c r="N22" s="181"/>
      <c r="O22" s="360">
        <f t="shared" si="7"/>
        <v>5400</v>
      </c>
      <c r="P22" s="359"/>
    </row>
    <row r="23" spans="1:16" s="10" customFormat="1">
      <c r="A23" s="160"/>
      <c r="B23" s="120"/>
      <c r="C23" s="159"/>
      <c r="D23" s="117" t="s">
        <v>52</v>
      </c>
      <c r="E23" s="117" t="s">
        <v>14</v>
      </c>
      <c r="F23" s="115" t="s">
        <v>625</v>
      </c>
      <c r="G23" s="116">
        <v>8</v>
      </c>
      <c r="H23" s="117">
        <v>120</v>
      </c>
      <c r="I23" s="117">
        <v>200</v>
      </c>
      <c r="J23" s="159" t="s">
        <v>16</v>
      </c>
      <c r="K23" s="117">
        <v>300</v>
      </c>
      <c r="L23" s="121">
        <f t="shared" si="5"/>
        <v>340</v>
      </c>
      <c r="M23" s="170">
        <f t="shared" ref="M23:M28" si="8">G23*I23</f>
        <v>1600</v>
      </c>
      <c r="N23" s="181"/>
      <c r="O23" s="360">
        <f t="shared" si="7"/>
        <v>960</v>
      </c>
    </row>
    <row r="24" spans="1:16" s="10" customFormat="1" ht="26" customHeight="1">
      <c r="A24" s="370" t="s">
        <v>693</v>
      </c>
      <c r="B24" s="374"/>
      <c r="C24" s="372" t="s">
        <v>701</v>
      </c>
      <c r="D24" s="370" t="s">
        <v>136</v>
      </c>
      <c r="E24" s="370" t="s">
        <v>680</v>
      </c>
      <c r="F24" s="115" t="s">
        <v>694</v>
      </c>
      <c r="G24" s="130">
        <v>14.455</v>
      </c>
      <c r="H24" s="348">
        <v>665</v>
      </c>
      <c r="I24" s="117">
        <v>800</v>
      </c>
      <c r="J24" s="120" t="s">
        <v>37</v>
      </c>
      <c r="K24" s="117">
        <v>440</v>
      </c>
      <c r="L24" s="118">
        <f t="shared" si="5"/>
        <v>1511.425</v>
      </c>
      <c r="M24" s="170">
        <f t="shared" si="8"/>
        <v>11564</v>
      </c>
      <c r="N24" s="181"/>
      <c r="O24" s="368">
        <f t="shared" si="7"/>
        <v>9612.5750000000007</v>
      </c>
    </row>
    <row r="25" spans="1:16" s="10" customFormat="1">
      <c r="A25" s="371"/>
      <c r="B25" s="375"/>
      <c r="C25" s="373"/>
      <c r="D25" s="371"/>
      <c r="E25" s="371"/>
      <c r="F25" s="115" t="s">
        <v>726</v>
      </c>
      <c r="G25" s="130">
        <v>1.635</v>
      </c>
      <c r="H25" s="117">
        <v>0</v>
      </c>
      <c r="I25" s="117">
        <v>800</v>
      </c>
      <c r="J25" s="357" t="s">
        <v>173</v>
      </c>
      <c r="K25" s="369">
        <v>380</v>
      </c>
      <c r="L25" s="118">
        <f>G25*(I25-H25)-K25</f>
        <v>928</v>
      </c>
      <c r="M25" s="170">
        <f t="shared" si="8"/>
        <v>1308</v>
      </c>
      <c r="N25" s="181"/>
      <c r="O25" s="182">
        <f t="shared" si="7"/>
        <v>0</v>
      </c>
    </row>
    <row r="26" spans="1:16" s="10" customFormat="1">
      <c r="A26" s="370" t="s">
        <v>698</v>
      </c>
      <c r="B26" s="374"/>
      <c r="C26" s="390" t="s">
        <v>731</v>
      </c>
      <c r="D26" s="370" t="s">
        <v>710</v>
      </c>
      <c r="E26" s="370" t="s">
        <v>732</v>
      </c>
      <c r="F26" s="115" t="s">
        <v>373</v>
      </c>
      <c r="G26" s="116">
        <v>4</v>
      </c>
      <c r="H26" s="117">
        <v>0</v>
      </c>
      <c r="I26" s="117">
        <v>450</v>
      </c>
      <c r="J26" s="374" t="s">
        <v>37</v>
      </c>
      <c r="K26" s="117">
        <v>1050</v>
      </c>
      <c r="L26" s="118">
        <f>G26*(I26-H26)-K26</f>
        <v>750</v>
      </c>
      <c r="M26" s="170">
        <f t="shared" si="8"/>
        <v>1800</v>
      </c>
      <c r="N26" s="181"/>
      <c r="O26" s="182">
        <f t="shared" si="7"/>
        <v>0</v>
      </c>
    </row>
    <row r="27" spans="1:16" s="10" customFormat="1">
      <c r="A27" s="376"/>
      <c r="B27" s="377"/>
      <c r="C27" s="396"/>
      <c r="D27" s="376"/>
      <c r="E27" s="376"/>
      <c r="F27" s="115" t="s">
        <v>491</v>
      </c>
      <c r="G27" s="116">
        <v>4</v>
      </c>
      <c r="H27" s="117">
        <v>0</v>
      </c>
      <c r="I27" s="117">
        <v>150</v>
      </c>
      <c r="J27" s="377"/>
      <c r="K27" s="117">
        <v>0</v>
      </c>
      <c r="L27" s="118">
        <f>G27*I27</f>
        <v>600</v>
      </c>
      <c r="M27" s="170">
        <f t="shared" si="8"/>
        <v>600</v>
      </c>
      <c r="N27" s="181"/>
      <c r="O27" s="182">
        <f t="shared" si="7"/>
        <v>0</v>
      </c>
    </row>
    <row r="28" spans="1:16" s="10" customFormat="1">
      <c r="A28" s="371"/>
      <c r="B28" s="375"/>
      <c r="C28" s="391"/>
      <c r="D28" s="371"/>
      <c r="E28" s="371"/>
      <c r="F28" s="115" t="s">
        <v>699</v>
      </c>
      <c r="G28" s="116">
        <v>1</v>
      </c>
      <c r="H28" s="117">
        <v>0</v>
      </c>
      <c r="I28" s="117">
        <v>450</v>
      </c>
      <c r="J28" s="375"/>
      <c r="K28" s="117">
        <v>0</v>
      </c>
      <c r="L28" s="118">
        <v>450</v>
      </c>
      <c r="M28" s="170">
        <f t="shared" si="8"/>
        <v>450</v>
      </c>
      <c r="N28" s="181"/>
      <c r="O28" s="182">
        <f t="shared" si="7"/>
        <v>0</v>
      </c>
    </row>
    <row r="29" spans="1:16" s="10" customFormat="1">
      <c r="A29" s="379" t="s">
        <v>706</v>
      </c>
      <c r="B29" s="372"/>
      <c r="C29" s="372" t="s">
        <v>705</v>
      </c>
      <c r="D29" s="379" t="s">
        <v>52</v>
      </c>
      <c r="E29" s="379" t="s">
        <v>324</v>
      </c>
      <c r="F29" s="273" t="s">
        <v>121</v>
      </c>
      <c r="G29" s="130">
        <v>0.79100000000000004</v>
      </c>
      <c r="H29" s="131">
        <v>310</v>
      </c>
      <c r="I29" s="131">
        <v>650</v>
      </c>
      <c r="J29" s="372" t="s">
        <v>37</v>
      </c>
      <c r="K29" s="131">
        <v>240</v>
      </c>
      <c r="L29" s="274">
        <f t="shared" ref="L29:L34" si="9">(I29-H29)*G29-K29</f>
        <v>28.939999999999998</v>
      </c>
      <c r="M29" s="275">
        <f t="shared" ref="M29:M34" si="10">G29*I29</f>
        <v>514.15</v>
      </c>
      <c r="N29" s="314"/>
      <c r="O29" s="315">
        <f t="shared" si="7"/>
        <v>245.21</v>
      </c>
    </row>
    <row r="30" spans="1:16" s="10" customFormat="1">
      <c r="A30" s="381"/>
      <c r="B30" s="373"/>
      <c r="C30" s="373"/>
      <c r="D30" s="381"/>
      <c r="E30" s="381"/>
      <c r="F30" s="273" t="s">
        <v>122</v>
      </c>
      <c r="G30" s="130">
        <v>2.8180000000000001</v>
      </c>
      <c r="H30" s="131">
        <v>130</v>
      </c>
      <c r="I30" s="131">
        <v>490</v>
      </c>
      <c r="J30" s="373"/>
      <c r="K30" s="131">
        <v>240</v>
      </c>
      <c r="L30" s="274">
        <f t="shared" si="9"/>
        <v>774.48</v>
      </c>
      <c r="M30" s="275">
        <f t="shared" si="10"/>
        <v>1380.82</v>
      </c>
      <c r="N30" s="314"/>
      <c r="O30" s="315">
        <f t="shared" si="7"/>
        <v>366.34000000000003</v>
      </c>
    </row>
    <row r="31" spans="1:16">
      <c r="A31" s="117" t="s">
        <v>707</v>
      </c>
      <c r="B31" s="120"/>
      <c r="C31" s="120"/>
      <c r="D31" s="117" t="s">
        <v>70</v>
      </c>
      <c r="E31" s="117" t="s">
        <v>742</v>
      </c>
      <c r="F31" s="115" t="s">
        <v>611</v>
      </c>
      <c r="G31" s="116">
        <v>18</v>
      </c>
      <c r="H31" s="117">
        <v>230</v>
      </c>
      <c r="I31" s="117">
        <v>320</v>
      </c>
      <c r="J31" s="120" t="s">
        <v>37</v>
      </c>
      <c r="K31" s="117">
        <v>680</v>
      </c>
      <c r="L31" s="118">
        <f t="shared" si="9"/>
        <v>940</v>
      </c>
      <c r="M31" s="122">
        <f t="shared" si="10"/>
        <v>5760</v>
      </c>
      <c r="N31" s="181"/>
      <c r="O31" s="182">
        <f t="shared" si="7"/>
        <v>4140</v>
      </c>
    </row>
    <row r="32" spans="1:16" s="10" customFormat="1">
      <c r="A32" s="379" t="s">
        <v>708</v>
      </c>
      <c r="B32" s="382" t="s">
        <v>749</v>
      </c>
      <c r="C32" s="372" t="s">
        <v>720</v>
      </c>
      <c r="D32" s="379" t="s">
        <v>52</v>
      </c>
      <c r="E32" s="379" t="s">
        <v>717</v>
      </c>
      <c r="F32" s="273" t="s">
        <v>616</v>
      </c>
      <c r="G32" s="130">
        <v>14.42</v>
      </c>
      <c r="H32" s="131">
        <v>-60</v>
      </c>
      <c r="I32" s="131">
        <v>28</v>
      </c>
      <c r="J32" s="372" t="s">
        <v>37</v>
      </c>
      <c r="K32" s="131">
        <v>510</v>
      </c>
      <c r="L32" s="285">
        <f t="shared" si="9"/>
        <v>758.96</v>
      </c>
      <c r="M32" s="293">
        <f t="shared" si="10"/>
        <v>403.76</v>
      </c>
      <c r="N32" s="314"/>
      <c r="O32" s="315">
        <f t="shared" si="7"/>
        <v>-865.2</v>
      </c>
    </row>
    <row r="33" spans="1:15" s="10" customFormat="1">
      <c r="A33" s="380"/>
      <c r="B33" s="383"/>
      <c r="C33" s="378"/>
      <c r="D33" s="380"/>
      <c r="E33" s="380"/>
      <c r="F33" s="273" t="s">
        <v>616</v>
      </c>
      <c r="G33" s="130">
        <v>1.02</v>
      </c>
      <c r="H33" s="131">
        <v>-60</v>
      </c>
      <c r="I33" s="131">
        <v>20</v>
      </c>
      <c r="J33" s="378"/>
      <c r="K33" s="131">
        <v>0</v>
      </c>
      <c r="L33" s="285">
        <f t="shared" si="9"/>
        <v>81.599999999999994</v>
      </c>
      <c r="M33" s="293">
        <f t="shared" si="10"/>
        <v>20.399999999999999</v>
      </c>
      <c r="N33" s="314"/>
      <c r="O33" s="315">
        <f t="shared" si="7"/>
        <v>-61.2</v>
      </c>
    </row>
    <row r="34" spans="1:15" s="10" customFormat="1">
      <c r="A34" s="380"/>
      <c r="B34" s="383"/>
      <c r="C34" s="378"/>
      <c r="D34" s="380"/>
      <c r="E34" s="380"/>
      <c r="F34" s="273" t="s">
        <v>748</v>
      </c>
      <c r="G34" s="130">
        <v>3.5</v>
      </c>
      <c r="H34" s="131">
        <v>-60</v>
      </c>
      <c r="I34" s="131">
        <v>118</v>
      </c>
      <c r="J34" s="378"/>
      <c r="K34" s="131">
        <v>140</v>
      </c>
      <c r="L34" s="285">
        <f t="shared" si="9"/>
        <v>483</v>
      </c>
      <c r="M34" s="293">
        <f t="shared" si="10"/>
        <v>413</v>
      </c>
      <c r="N34" s="314"/>
      <c r="O34" s="315">
        <f t="shared" si="7"/>
        <v>-210</v>
      </c>
    </row>
    <row r="35" spans="1:15" s="10" customFormat="1">
      <c r="A35" s="381"/>
      <c r="B35" s="313"/>
      <c r="C35" s="373"/>
      <c r="D35" s="381"/>
      <c r="E35" s="381"/>
      <c r="F35" s="273" t="s">
        <v>709</v>
      </c>
      <c r="G35" s="130">
        <v>1</v>
      </c>
      <c r="H35" s="131"/>
      <c r="I35" s="131">
        <v>1080</v>
      </c>
      <c r="J35" s="373"/>
      <c r="K35" s="131">
        <v>0</v>
      </c>
      <c r="L35" s="285">
        <v>0</v>
      </c>
      <c r="M35" s="293">
        <f>I35</f>
        <v>1080</v>
      </c>
      <c r="N35" s="314"/>
      <c r="O35" s="315">
        <v>0</v>
      </c>
    </row>
    <row r="36" spans="1:15">
      <c r="A36" s="370" t="s">
        <v>721</v>
      </c>
      <c r="B36" s="374"/>
      <c r="C36" s="372" t="s">
        <v>741</v>
      </c>
      <c r="D36" s="370" t="s">
        <v>65</v>
      </c>
      <c r="E36" s="370" t="s">
        <v>728</v>
      </c>
      <c r="F36" s="115" t="s">
        <v>88</v>
      </c>
      <c r="G36" s="116">
        <v>4</v>
      </c>
      <c r="H36" s="117">
        <v>130</v>
      </c>
      <c r="I36" s="117">
        <v>230</v>
      </c>
      <c r="J36" s="374" t="s">
        <v>37</v>
      </c>
      <c r="K36" s="117">
        <v>206</v>
      </c>
      <c r="L36" s="121">
        <f t="shared" ref="L36:L40" si="11">(I36-H36)*G36-K36</f>
        <v>194</v>
      </c>
      <c r="M36" s="122">
        <f t="shared" ref="M36:M42" si="12">G36*I36</f>
        <v>920</v>
      </c>
      <c r="N36" s="181"/>
      <c r="O36" s="182">
        <f t="shared" ref="O36:O50" si="13">G36*H36</f>
        <v>520</v>
      </c>
    </row>
    <row r="37" spans="1:15">
      <c r="A37" s="376"/>
      <c r="B37" s="377"/>
      <c r="C37" s="378"/>
      <c r="D37" s="376"/>
      <c r="E37" s="376"/>
      <c r="F37" s="115" t="s">
        <v>89</v>
      </c>
      <c r="G37" s="116">
        <v>4</v>
      </c>
      <c r="H37" s="117">
        <v>80</v>
      </c>
      <c r="I37" s="117">
        <v>175</v>
      </c>
      <c r="J37" s="377"/>
      <c r="K37" s="117">
        <v>206</v>
      </c>
      <c r="L37" s="121">
        <f t="shared" si="11"/>
        <v>174</v>
      </c>
      <c r="M37" s="122">
        <f t="shared" si="12"/>
        <v>700</v>
      </c>
      <c r="N37" s="181"/>
      <c r="O37" s="182">
        <f t="shared" si="13"/>
        <v>320</v>
      </c>
    </row>
    <row r="38" spans="1:15">
      <c r="A38" s="376"/>
      <c r="B38" s="377"/>
      <c r="C38" s="378"/>
      <c r="D38" s="376"/>
      <c r="E38" s="376"/>
      <c r="F38" s="115" t="s">
        <v>90</v>
      </c>
      <c r="G38" s="116">
        <v>4</v>
      </c>
      <c r="H38" s="117">
        <v>20</v>
      </c>
      <c r="I38" s="117">
        <v>110</v>
      </c>
      <c r="J38" s="377"/>
      <c r="K38" s="117">
        <v>206</v>
      </c>
      <c r="L38" s="121">
        <f t="shared" si="11"/>
        <v>154</v>
      </c>
      <c r="M38" s="122">
        <f t="shared" si="12"/>
        <v>440</v>
      </c>
      <c r="N38" s="181"/>
      <c r="O38" s="182">
        <f t="shared" si="13"/>
        <v>80</v>
      </c>
    </row>
    <row r="39" spans="1:15">
      <c r="A39" s="376"/>
      <c r="B39" s="377"/>
      <c r="C39" s="378"/>
      <c r="D39" s="376"/>
      <c r="E39" s="376"/>
      <c r="F39" s="115" t="s">
        <v>92</v>
      </c>
      <c r="G39" s="116">
        <v>4</v>
      </c>
      <c r="H39" s="117">
        <v>-35</v>
      </c>
      <c r="I39" s="117">
        <v>50</v>
      </c>
      <c r="J39" s="377"/>
      <c r="K39" s="117">
        <v>206</v>
      </c>
      <c r="L39" s="121">
        <f t="shared" si="11"/>
        <v>134</v>
      </c>
      <c r="M39" s="122">
        <f t="shared" si="12"/>
        <v>200</v>
      </c>
      <c r="N39" s="181"/>
      <c r="O39" s="182">
        <f t="shared" si="13"/>
        <v>-140</v>
      </c>
    </row>
    <row r="40" spans="1:15">
      <c r="A40" s="376"/>
      <c r="B40" s="375"/>
      <c r="C40" s="378"/>
      <c r="D40" s="376"/>
      <c r="E40" s="376"/>
      <c r="F40" s="115" t="s">
        <v>91</v>
      </c>
      <c r="G40" s="116">
        <v>4</v>
      </c>
      <c r="H40" s="117">
        <v>-65</v>
      </c>
      <c r="I40" s="117">
        <v>20</v>
      </c>
      <c r="J40" s="377"/>
      <c r="K40" s="117">
        <v>206</v>
      </c>
      <c r="L40" s="121">
        <f t="shared" si="11"/>
        <v>134</v>
      </c>
      <c r="M40" s="122">
        <f t="shared" si="12"/>
        <v>80</v>
      </c>
      <c r="N40" s="181"/>
      <c r="O40" s="182">
        <f t="shared" si="13"/>
        <v>-260</v>
      </c>
    </row>
    <row r="41" spans="1:15">
      <c r="A41" s="371"/>
      <c r="B41" s="159"/>
      <c r="C41" s="373"/>
      <c r="D41" s="371"/>
      <c r="E41" s="371"/>
      <c r="F41" s="115" t="s">
        <v>606</v>
      </c>
      <c r="G41" s="116">
        <v>1</v>
      </c>
      <c r="H41" s="117"/>
      <c r="I41" s="117">
        <v>314.39999999999998</v>
      </c>
      <c r="J41" s="375"/>
      <c r="K41" s="117">
        <v>0</v>
      </c>
      <c r="L41" s="121"/>
      <c r="M41" s="365">
        <f t="shared" si="12"/>
        <v>314.39999999999998</v>
      </c>
      <c r="N41" s="181"/>
      <c r="O41" s="182">
        <f t="shared" si="13"/>
        <v>0</v>
      </c>
    </row>
    <row r="42" spans="1:15" s="10" customFormat="1" ht="15" customHeight="1">
      <c r="A42" s="117" t="s">
        <v>722</v>
      </c>
      <c r="B42" s="124"/>
      <c r="C42" s="261" t="s">
        <v>725</v>
      </c>
      <c r="D42" s="117" t="s">
        <v>723</v>
      </c>
      <c r="E42" s="117" t="s">
        <v>733</v>
      </c>
      <c r="F42" s="115" t="s">
        <v>724</v>
      </c>
      <c r="G42" s="116">
        <v>4</v>
      </c>
      <c r="H42" s="117"/>
      <c r="I42" s="117">
        <v>450</v>
      </c>
      <c r="J42" s="120" t="s">
        <v>16</v>
      </c>
      <c r="K42" s="117">
        <v>250</v>
      </c>
      <c r="L42" s="118">
        <f>G42*(I42-H42)-K42</f>
        <v>1550</v>
      </c>
      <c r="M42" s="170">
        <f t="shared" si="12"/>
        <v>1800</v>
      </c>
      <c r="N42" s="181"/>
      <c r="O42" s="182">
        <f t="shared" si="13"/>
        <v>0</v>
      </c>
    </row>
    <row r="43" spans="1:15" s="10" customFormat="1">
      <c r="A43" s="370" t="s">
        <v>727</v>
      </c>
      <c r="B43" s="374"/>
      <c r="C43" s="374" t="s">
        <v>654</v>
      </c>
      <c r="D43" s="117" t="s">
        <v>208</v>
      </c>
      <c r="E43" s="370" t="s">
        <v>41</v>
      </c>
      <c r="F43" s="115" t="s">
        <v>210</v>
      </c>
      <c r="G43" s="116">
        <v>1</v>
      </c>
      <c r="H43" s="117">
        <v>0</v>
      </c>
      <c r="I43" s="117">
        <v>320</v>
      </c>
      <c r="J43" s="374" t="s">
        <v>16</v>
      </c>
      <c r="K43" s="370">
        <v>318</v>
      </c>
      <c r="L43" s="121">
        <f t="shared" ref="L43:L50" si="14">(I43-H43)*G43-K43</f>
        <v>2</v>
      </c>
      <c r="M43" s="170">
        <f>G43*I43</f>
        <v>320</v>
      </c>
      <c r="N43" s="181"/>
      <c r="O43" s="182">
        <f t="shared" si="13"/>
        <v>0</v>
      </c>
    </row>
    <row r="44" spans="1:15" s="10" customFormat="1">
      <c r="A44" s="376"/>
      <c r="B44" s="377"/>
      <c r="C44" s="377"/>
      <c r="D44" s="370" t="s">
        <v>209</v>
      </c>
      <c r="E44" s="376"/>
      <c r="F44" s="115" t="s">
        <v>209</v>
      </c>
      <c r="G44" s="116">
        <v>4</v>
      </c>
      <c r="H44" s="117">
        <v>290</v>
      </c>
      <c r="I44" s="117">
        <v>0</v>
      </c>
      <c r="J44" s="377"/>
      <c r="K44" s="376"/>
      <c r="L44" s="121">
        <f t="shared" si="14"/>
        <v>-1160</v>
      </c>
      <c r="M44" s="170">
        <v>0</v>
      </c>
      <c r="N44" s="181"/>
      <c r="O44" s="182">
        <f t="shared" si="13"/>
        <v>1160</v>
      </c>
    </row>
    <row r="45" spans="1:15" s="10" customFormat="1">
      <c r="A45" s="376"/>
      <c r="B45" s="375"/>
      <c r="C45" s="377"/>
      <c r="D45" s="371"/>
      <c r="E45" s="371"/>
      <c r="F45" s="115" t="s">
        <v>209</v>
      </c>
      <c r="G45" s="116">
        <v>4</v>
      </c>
      <c r="H45" s="117">
        <v>0</v>
      </c>
      <c r="I45" s="117">
        <v>410</v>
      </c>
      <c r="J45" s="377"/>
      <c r="K45" s="371"/>
      <c r="L45" s="121">
        <f t="shared" si="14"/>
        <v>1640</v>
      </c>
      <c r="M45" s="170">
        <f>G45*I45</f>
        <v>1640</v>
      </c>
      <c r="N45" s="181"/>
      <c r="O45" s="182">
        <f t="shared" si="13"/>
        <v>0</v>
      </c>
    </row>
    <row r="46" spans="1:15" s="10" customFormat="1">
      <c r="A46" s="371"/>
      <c r="B46" s="120"/>
      <c r="C46" s="375"/>
      <c r="D46" s="117"/>
      <c r="E46" s="117" t="s">
        <v>14</v>
      </c>
      <c r="F46" s="115" t="s">
        <v>211</v>
      </c>
      <c r="G46" s="116">
        <v>1.1000000000000001</v>
      </c>
      <c r="H46" s="117">
        <v>0</v>
      </c>
      <c r="I46" s="117">
        <v>180</v>
      </c>
      <c r="J46" s="375"/>
      <c r="K46" s="117">
        <v>0</v>
      </c>
      <c r="L46" s="121">
        <f t="shared" si="14"/>
        <v>198.00000000000003</v>
      </c>
      <c r="M46" s="170">
        <f>G46*I46</f>
        <v>198.00000000000003</v>
      </c>
      <c r="N46" s="181"/>
      <c r="O46" s="182">
        <f t="shared" si="13"/>
        <v>0</v>
      </c>
    </row>
    <row r="47" spans="1:15" s="10" customFormat="1">
      <c r="A47" s="370" t="s">
        <v>744</v>
      </c>
      <c r="B47" s="374"/>
      <c r="C47" s="374"/>
      <c r="D47" s="370" t="s">
        <v>745</v>
      </c>
      <c r="E47" s="370" t="s">
        <v>260</v>
      </c>
      <c r="F47" s="115" t="s">
        <v>88</v>
      </c>
      <c r="G47" s="116">
        <v>7</v>
      </c>
      <c r="H47" s="117">
        <v>200</v>
      </c>
      <c r="I47" s="117">
        <v>260</v>
      </c>
      <c r="J47" s="374" t="s">
        <v>192</v>
      </c>
      <c r="K47" s="117">
        <v>200</v>
      </c>
      <c r="L47" s="118">
        <f t="shared" si="14"/>
        <v>220</v>
      </c>
      <c r="M47" s="170">
        <f>G47*I47</f>
        <v>1820</v>
      </c>
      <c r="N47" s="181"/>
      <c r="O47" s="182">
        <f t="shared" si="13"/>
        <v>1400</v>
      </c>
    </row>
    <row r="48" spans="1:15" s="10" customFormat="1">
      <c r="A48" s="371"/>
      <c r="B48" s="375"/>
      <c r="C48" s="375"/>
      <c r="D48" s="371"/>
      <c r="E48" s="371"/>
      <c r="F48" s="115" t="s">
        <v>89</v>
      </c>
      <c r="G48" s="116">
        <v>7</v>
      </c>
      <c r="H48" s="117">
        <v>170</v>
      </c>
      <c r="I48" s="117">
        <v>230</v>
      </c>
      <c r="J48" s="375"/>
      <c r="K48" s="117">
        <v>200</v>
      </c>
      <c r="L48" s="118">
        <f t="shared" si="14"/>
        <v>220</v>
      </c>
      <c r="M48" s="170">
        <f>G48*I48</f>
        <v>1610</v>
      </c>
      <c r="N48" s="181"/>
      <c r="O48" s="182">
        <f t="shared" si="13"/>
        <v>1190</v>
      </c>
    </row>
    <row r="49" spans="1:15" s="10" customFormat="1">
      <c r="A49" s="370" t="s">
        <v>752</v>
      </c>
      <c r="B49" s="374"/>
      <c r="C49" s="374" t="s">
        <v>751</v>
      </c>
      <c r="D49" s="370" t="s">
        <v>52</v>
      </c>
      <c r="E49" s="370" t="s">
        <v>324</v>
      </c>
      <c r="F49" s="115" t="s">
        <v>121</v>
      </c>
      <c r="G49" s="116">
        <v>1.5</v>
      </c>
      <c r="H49" s="117">
        <v>310</v>
      </c>
      <c r="I49" s="117">
        <v>650</v>
      </c>
      <c r="J49" s="374" t="s">
        <v>37</v>
      </c>
      <c r="K49" s="117">
        <v>240</v>
      </c>
      <c r="L49" s="121">
        <f t="shared" si="14"/>
        <v>270</v>
      </c>
      <c r="M49" s="122">
        <f t="shared" ref="M49:M52" si="15">G49*I49</f>
        <v>975</v>
      </c>
      <c r="N49" s="181"/>
      <c r="O49" s="182">
        <f t="shared" si="13"/>
        <v>465</v>
      </c>
    </row>
    <row r="50" spans="1:15" s="10" customFormat="1">
      <c r="A50" s="371"/>
      <c r="B50" s="375"/>
      <c r="C50" s="375"/>
      <c r="D50" s="371"/>
      <c r="E50" s="371"/>
      <c r="F50" s="115" t="s">
        <v>122</v>
      </c>
      <c r="G50" s="116">
        <v>1.5</v>
      </c>
      <c r="H50" s="117">
        <v>130</v>
      </c>
      <c r="I50" s="117">
        <v>490</v>
      </c>
      <c r="J50" s="375"/>
      <c r="K50" s="117">
        <v>240</v>
      </c>
      <c r="L50" s="121">
        <f t="shared" si="14"/>
        <v>300</v>
      </c>
      <c r="M50" s="122">
        <f t="shared" si="15"/>
        <v>735</v>
      </c>
      <c r="N50" s="181"/>
      <c r="O50" s="182">
        <f t="shared" si="13"/>
        <v>195</v>
      </c>
    </row>
    <row r="51" spans="1:15" s="10" customFormat="1">
      <c r="A51" s="131"/>
      <c r="B51" s="261" t="s">
        <v>763</v>
      </c>
      <c r="C51" s="261" t="s">
        <v>760</v>
      </c>
      <c r="D51" s="131"/>
      <c r="E51" s="131" t="s">
        <v>761</v>
      </c>
      <c r="F51" s="273" t="s">
        <v>762</v>
      </c>
      <c r="G51" s="130"/>
      <c r="H51" s="131"/>
      <c r="I51" s="131"/>
      <c r="J51" s="261"/>
      <c r="K51" s="131"/>
      <c r="L51" s="285">
        <v>45.5</v>
      </c>
      <c r="M51" s="122">
        <v>45.5</v>
      </c>
      <c r="N51" s="314"/>
      <c r="O51" s="315"/>
    </row>
    <row r="52" spans="1:15" s="16" customFormat="1">
      <c r="A52" s="117" t="s">
        <v>764</v>
      </c>
      <c r="B52" s="120"/>
      <c r="C52" s="120"/>
      <c r="D52" s="117" t="s">
        <v>470</v>
      </c>
      <c r="E52" s="117" t="s">
        <v>14</v>
      </c>
      <c r="F52" s="115" t="s">
        <v>766</v>
      </c>
      <c r="G52" s="116">
        <v>2.585</v>
      </c>
      <c r="H52" s="117">
        <v>0</v>
      </c>
      <c r="I52" s="117">
        <v>30</v>
      </c>
      <c r="J52" s="120" t="s">
        <v>765</v>
      </c>
      <c r="K52" s="117">
        <v>0</v>
      </c>
      <c r="L52" s="118">
        <f>G52*(I52-H52)-K52</f>
        <v>77.55</v>
      </c>
      <c r="M52" s="122">
        <f t="shared" si="15"/>
        <v>77.55</v>
      </c>
      <c r="N52" s="181"/>
      <c r="O52" s="182"/>
    </row>
    <row r="53" spans="1:15" s="16" customFormat="1">
      <c r="A53" s="123"/>
      <c r="B53" s="124"/>
      <c r="C53" s="124"/>
      <c r="D53" s="117"/>
      <c r="E53" s="123"/>
      <c r="F53" s="115"/>
      <c r="G53" s="116"/>
      <c r="H53" s="117"/>
      <c r="I53" s="117"/>
      <c r="J53" s="124"/>
      <c r="K53" s="117"/>
      <c r="L53" s="118"/>
      <c r="M53" s="170"/>
      <c r="N53" s="181"/>
      <c r="O53" s="182"/>
    </row>
    <row r="54" spans="1:15" s="16" customFormat="1">
      <c r="A54" s="123"/>
      <c r="B54" s="124"/>
      <c r="C54" s="124"/>
      <c r="D54" s="123"/>
      <c r="E54" s="123"/>
      <c r="F54" s="115"/>
      <c r="G54" s="116"/>
      <c r="H54" s="117"/>
      <c r="I54" s="117"/>
      <c r="J54" s="124"/>
      <c r="K54" s="117"/>
      <c r="L54" s="118"/>
      <c r="M54" s="170"/>
      <c r="N54" s="181"/>
      <c r="O54" s="182"/>
    </row>
    <row r="55" spans="1:15" s="10" customFormat="1">
      <c r="A55" s="123"/>
      <c r="B55" s="124"/>
      <c r="C55" s="124"/>
      <c r="D55" s="123"/>
      <c r="E55" s="123"/>
      <c r="F55" s="115"/>
      <c r="G55" s="116"/>
      <c r="H55" s="117"/>
      <c r="I55" s="117"/>
      <c r="J55" s="124"/>
      <c r="K55" s="117"/>
      <c r="L55" s="118"/>
      <c r="M55" s="170"/>
      <c r="N55" s="181"/>
      <c r="O55" s="182"/>
    </row>
    <row r="56" spans="1:15">
      <c r="A56" s="117"/>
      <c r="B56" s="120"/>
      <c r="C56" s="120"/>
      <c r="D56" s="117"/>
      <c r="E56" s="117"/>
      <c r="F56" s="115"/>
      <c r="G56" s="116"/>
      <c r="H56" s="117"/>
      <c r="I56" s="117"/>
      <c r="J56" s="120"/>
      <c r="K56" s="117"/>
      <c r="L56" s="118"/>
      <c r="M56" s="170"/>
      <c r="N56" s="181"/>
      <c r="O56" s="182"/>
    </row>
    <row r="57" spans="1:15">
      <c r="A57" s="224"/>
      <c r="B57" s="224"/>
      <c r="C57" s="224"/>
      <c r="D57" s="224"/>
      <c r="E57" s="224"/>
      <c r="F57" s="154"/>
      <c r="G57" s="156">
        <f>SUM(G7:G56)</f>
        <v>239.27800000000002</v>
      </c>
      <c r="H57" s="154"/>
      <c r="I57" s="154"/>
      <c r="J57" s="155"/>
      <c r="K57" s="155"/>
      <c r="L57" s="225">
        <f>SUM(L7:L56)</f>
        <v>22397.354999999996</v>
      </c>
      <c r="M57" s="226">
        <f>SUM(M7:M56)</f>
        <v>93394.909999999974</v>
      </c>
      <c r="N57" s="214"/>
      <c r="O57" s="227" t="e">
        <f>SUM(O7:O56)</f>
        <v>#VALUE!</v>
      </c>
    </row>
    <row r="58" spans="1:15" ht="17" thickBot="1">
      <c r="A58" s="163"/>
      <c r="B58" s="164"/>
      <c r="C58" s="164"/>
      <c r="D58" s="164"/>
      <c r="E58" s="164"/>
      <c r="F58" s="137"/>
      <c r="G58" s="138"/>
      <c r="H58" s="137"/>
      <c r="I58" s="137"/>
      <c r="J58" s="228" t="s">
        <v>13</v>
      </c>
      <c r="K58" s="140">
        <f>M57/G57</f>
        <v>390.31967000727172</v>
      </c>
      <c r="L58" s="229">
        <f>L57/G57</f>
        <v>93.603904245271167</v>
      </c>
      <c r="M58" s="230">
        <f>L57/M57</f>
        <v>0.23981344379474215</v>
      </c>
      <c r="N58" s="214"/>
      <c r="O58" s="231" t="e">
        <f>O57/M57</f>
        <v>#VALUE!</v>
      </c>
    </row>
  </sheetData>
  <mergeCells count="86">
    <mergeCell ref="J49:J50"/>
    <mergeCell ref="A49:A50"/>
    <mergeCell ref="B49:B50"/>
    <mergeCell ref="C49:C50"/>
    <mergeCell ref="D49:D50"/>
    <mergeCell ref="E49:E50"/>
    <mergeCell ref="J47:J48"/>
    <mergeCell ref="D47:D48"/>
    <mergeCell ref="E47:E48"/>
    <mergeCell ref="A47:A48"/>
    <mergeCell ref="B47:B48"/>
    <mergeCell ref="C47:C48"/>
    <mergeCell ref="J29:J30"/>
    <mergeCell ref="A29:A30"/>
    <mergeCell ref="B29:B30"/>
    <mergeCell ref="C29:C30"/>
    <mergeCell ref="D29:D30"/>
    <mergeCell ref="E29:E30"/>
    <mergeCell ref="J26:J28"/>
    <mergeCell ref="D26:D28"/>
    <mergeCell ref="E26:E28"/>
    <mergeCell ref="C26:C28"/>
    <mergeCell ref="A26:A28"/>
    <mergeCell ref="B26:B28"/>
    <mergeCell ref="A17:A18"/>
    <mergeCell ref="C17:C18"/>
    <mergeCell ref="D17:D18"/>
    <mergeCell ref="J17:J18"/>
    <mergeCell ref="L14:M14"/>
    <mergeCell ref="A14:A15"/>
    <mergeCell ref="C14:C15"/>
    <mergeCell ref="D14:D15"/>
    <mergeCell ref="E14:E15"/>
    <mergeCell ref="H14:I14"/>
    <mergeCell ref="A12:A13"/>
    <mergeCell ref="B12:B13"/>
    <mergeCell ref="C12:C13"/>
    <mergeCell ref="D12:D13"/>
    <mergeCell ref="E12:E13"/>
    <mergeCell ref="A10:A11"/>
    <mergeCell ref="C10:C11"/>
    <mergeCell ref="D10:D11"/>
    <mergeCell ref="J10:J11"/>
    <mergeCell ref="A1:O3"/>
    <mergeCell ref="A8:A9"/>
    <mergeCell ref="B8:B9"/>
    <mergeCell ref="C8:C9"/>
    <mergeCell ref="D8:D9"/>
    <mergeCell ref="E8:E9"/>
    <mergeCell ref="J8:J9"/>
    <mergeCell ref="J19:J20"/>
    <mergeCell ref="A19:A20"/>
    <mergeCell ref="B19:B20"/>
    <mergeCell ref="C19:C20"/>
    <mergeCell ref="D19:D20"/>
    <mergeCell ref="E19:E20"/>
    <mergeCell ref="J21:J22"/>
    <mergeCell ref="A21:A22"/>
    <mergeCell ref="B21:B22"/>
    <mergeCell ref="C21:C22"/>
    <mergeCell ref="D21:D22"/>
    <mergeCell ref="E21:E22"/>
    <mergeCell ref="J32:J35"/>
    <mergeCell ref="E32:E35"/>
    <mergeCell ref="D32:D35"/>
    <mergeCell ref="C32:C35"/>
    <mergeCell ref="A32:A35"/>
    <mergeCell ref="B32:B34"/>
    <mergeCell ref="J36:J41"/>
    <mergeCell ref="A36:A41"/>
    <mergeCell ref="B36:B40"/>
    <mergeCell ref="C36:C41"/>
    <mergeCell ref="D36:D41"/>
    <mergeCell ref="E36:E41"/>
    <mergeCell ref="K43:K45"/>
    <mergeCell ref="D44:D45"/>
    <mergeCell ref="A43:A46"/>
    <mergeCell ref="B43:B45"/>
    <mergeCell ref="C43:C46"/>
    <mergeCell ref="E43:E45"/>
    <mergeCell ref="J43:J46"/>
    <mergeCell ref="E24:E25"/>
    <mergeCell ref="D24:D25"/>
    <mergeCell ref="C24:C25"/>
    <mergeCell ref="B24:B25"/>
    <mergeCell ref="A24:A25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SYNTHESE GLOBALE</vt:lpstr>
      <vt:lpstr>Planning Échanges</vt:lpstr>
      <vt:lpstr>Sock ARFP</vt:lpstr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pierre Cabrol</dc:creator>
  <cp:lastModifiedBy>Séverine LEFFRAY</cp:lastModifiedBy>
  <dcterms:created xsi:type="dcterms:W3CDTF">2024-12-23T10:13:44Z</dcterms:created>
  <dcterms:modified xsi:type="dcterms:W3CDTF">2026-06-26T08:34:46Z</dcterms:modified>
</cp:coreProperties>
</file>