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threadedComments/threadedComment4.xml" ContentType="application/vnd.ms-excel.threaded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/>
  <mc:AlternateContent xmlns:mc="http://schemas.openxmlformats.org/markup-compatibility/2006">
    <mc:Choice Requires="x15">
      <x15ac:absPath xmlns:x15ac="http://schemas.microsoft.com/office/spreadsheetml/2010/11/ac" url="/Users/Sly/Documents/"/>
    </mc:Choice>
  </mc:AlternateContent>
  <xr:revisionPtr revIDLastSave="0" documentId="13_ncr:1_{FBB6D396-5DDA-1049-82A3-26746583734C}" xr6:coauthVersionLast="47" xr6:coauthVersionMax="47" xr10:uidLastSave="{00000000-0000-0000-0000-000000000000}"/>
  <bookViews>
    <workbookView xWindow="0" yWindow="780" windowWidth="29120" windowHeight="18460" activeTab="2" xr2:uid="{E000D88A-9B5A-F145-B583-9F3B924C10AE}"/>
  </bookViews>
  <sheets>
    <sheet name="SYNTHESE GLOBALE" sheetId="3" r:id="rId1"/>
    <sheet name="Planning Échanges" sheetId="5" r:id="rId2"/>
    <sheet name="Sock ARFP" sheetId="6" r:id="rId3"/>
    <sheet name="Janvier" sheetId="1" r:id="rId4"/>
    <sheet name="Février" sheetId="2" r:id="rId5"/>
    <sheet name="Mars" sheetId="4" r:id="rId6"/>
    <sheet name="Avril" sheetId="7" r:id="rId7"/>
    <sheet name="Mai" sheetId="8" r:id="rId8"/>
    <sheet name="Juin" sheetId="9" r:id="rId9"/>
    <sheet name="Juillet" sheetId="10" r:id="rId10"/>
    <sheet name="Aout" sheetId="11" r:id="rId11"/>
    <sheet name="Septembre" sheetId="12" r:id="rId12"/>
    <sheet name="Octobre" sheetId="13" r:id="rId13"/>
    <sheet name="Novembre" sheetId="14" r:id="rId14"/>
    <sheet name="Décembre" sheetId="15" r:id="rId15"/>
  </sheets>
  <externalReferences>
    <externalReference r:id="rId1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3" l="1"/>
  <c r="N16" i="1" l="1"/>
  <c r="O61" i="15"/>
  <c r="O62" i="15"/>
  <c r="M62" i="15" l="1"/>
  <c r="L62" i="15"/>
  <c r="M61" i="15"/>
  <c r="L61" i="15"/>
  <c r="O49" i="15" l="1"/>
  <c r="O50" i="15"/>
  <c r="O51" i="15"/>
  <c r="O52" i="15"/>
  <c r="O53" i="15"/>
  <c r="O54" i="15"/>
  <c r="O55" i="15"/>
  <c r="O56" i="15"/>
  <c r="O57" i="15"/>
  <c r="O58" i="15"/>
  <c r="O59" i="15"/>
  <c r="O60" i="15"/>
  <c r="M60" i="15"/>
  <c r="L60" i="15"/>
  <c r="M59" i="15"/>
  <c r="L59" i="15"/>
  <c r="M58" i="15"/>
  <c r="L58" i="15"/>
  <c r="M57" i="15"/>
  <c r="L57" i="15"/>
  <c r="M56" i="15"/>
  <c r="L56" i="15"/>
  <c r="M29" i="15" l="1"/>
  <c r="M55" i="15" l="1"/>
  <c r="L55" i="15"/>
  <c r="M54" i="15"/>
  <c r="L54" i="15"/>
  <c r="M53" i="15"/>
  <c r="L53" i="15"/>
  <c r="M52" i="15"/>
  <c r="L52" i="15"/>
  <c r="M51" i="15"/>
  <c r="L51" i="15"/>
  <c r="M50" i="15"/>
  <c r="L50" i="15"/>
  <c r="M49" i="15"/>
  <c r="L49" i="15"/>
  <c r="L48" i="15"/>
  <c r="O48" i="15"/>
  <c r="L47" i="15"/>
  <c r="O47" i="15"/>
  <c r="L46" i="15"/>
  <c r="O46" i="15"/>
  <c r="L45" i="15"/>
  <c r="O45" i="15"/>
  <c r="L44" i="15"/>
  <c r="O44" i="15"/>
  <c r="L43" i="15"/>
  <c r="O43" i="15"/>
  <c r="L42" i="15"/>
  <c r="O42" i="15"/>
  <c r="M48" i="15"/>
  <c r="M47" i="15"/>
  <c r="M46" i="15"/>
  <c r="M45" i="15"/>
  <c r="M44" i="15"/>
  <c r="M43" i="15"/>
  <c r="M42" i="15"/>
  <c r="G11" i="6" l="1"/>
  <c r="E11" i="6" s="1"/>
  <c r="C11" i="6" l="1"/>
  <c r="O41" i="14"/>
  <c r="O42" i="14"/>
  <c r="M42" i="14"/>
  <c r="L42" i="14"/>
  <c r="M41" i="14"/>
  <c r="L41" i="14"/>
  <c r="M38" i="15" l="1"/>
  <c r="M36" i="15"/>
  <c r="L41" i="15"/>
  <c r="M41" i="15"/>
  <c r="L40" i="15"/>
  <c r="O40" i="15"/>
  <c r="M40" i="15"/>
  <c r="O38" i="15"/>
  <c r="O39" i="15"/>
  <c r="O41" i="15"/>
  <c r="M39" i="15"/>
  <c r="L39" i="15"/>
  <c r="L38" i="15"/>
  <c r="M37" i="15"/>
  <c r="L37" i="15"/>
  <c r="L36" i="15"/>
  <c r="O34" i="15"/>
  <c r="O35" i="15"/>
  <c r="L35" i="15"/>
  <c r="L34" i="15"/>
  <c r="G45" i="14"/>
  <c r="L19" i="14"/>
  <c r="M19" i="14"/>
  <c r="O19" i="14"/>
  <c r="M34" i="15"/>
  <c r="M35" i="15"/>
  <c r="O33" i="15"/>
  <c r="O37" i="15"/>
  <c r="O32" i="15"/>
  <c r="M31" i="15"/>
  <c r="M32" i="15"/>
  <c r="M33" i="15"/>
  <c r="L31" i="15"/>
  <c r="L32" i="15"/>
  <c r="L33" i="15"/>
  <c r="O31" i="15"/>
  <c r="M30" i="15" l="1"/>
  <c r="L30" i="15"/>
  <c r="L29" i="15"/>
  <c r="M28" i="15"/>
  <c r="L28" i="15"/>
  <c r="M27" i="15"/>
  <c r="L27" i="15"/>
  <c r="M26" i="15" l="1"/>
  <c r="L26" i="15"/>
  <c r="M25" i="15"/>
  <c r="L25" i="15"/>
  <c r="M24" i="15"/>
  <c r="L24" i="15"/>
  <c r="M23" i="15"/>
  <c r="L23" i="15"/>
  <c r="M22" i="15"/>
  <c r="L22" i="15"/>
  <c r="L7" i="15"/>
  <c r="G64" i="15"/>
  <c r="K16" i="3" s="1"/>
  <c r="M21" i="15"/>
  <c r="L21" i="15"/>
  <c r="M20" i="15"/>
  <c r="L20" i="15"/>
  <c r="M19" i="15" l="1"/>
  <c r="L19" i="15"/>
  <c r="O8" i="15"/>
  <c r="O9" i="15"/>
  <c r="M8" i="15"/>
  <c r="M9" i="15"/>
  <c r="L8" i="15"/>
  <c r="L9" i="15"/>
  <c r="L71" i="10"/>
  <c r="M19" i="13" l="1"/>
  <c r="M71" i="12"/>
  <c r="L41" i="11"/>
  <c r="O11" i="15"/>
  <c r="M11" i="15"/>
  <c r="L11" i="15"/>
  <c r="O10" i="15"/>
  <c r="M10" i="15"/>
  <c r="L10" i="15"/>
  <c r="O7" i="15"/>
  <c r="M7" i="15"/>
  <c r="M15" i="10"/>
  <c r="M68" i="7"/>
  <c r="L53" i="4"/>
  <c r="N53" i="4"/>
  <c r="M53" i="4"/>
  <c r="M59" i="1"/>
  <c r="M47" i="7"/>
  <c r="M46" i="7"/>
  <c r="M49" i="7"/>
  <c r="M50" i="7"/>
  <c r="M48" i="7"/>
  <c r="M21" i="4" l="1"/>
  <c r="M70" i="2"/>
  <c r="M69" i="13" l="1"/>
  <c r="L69" i="13"/>
  <c r="M68" i="13"/>
  <c r="L68" i="13"/>
  <c r="M69" i="12"/>
  <c r="L69" i="12"/>
  <c r="M68" i="12"/>
  <c r="L68" i="12"/>
  <c r="L38" i="14" l="1"/>
  <c r="M38" i="14"/>
  <c r="O38" i="14"/>
  <c r="O37" i="14"/>
  <c r="O39" i="14"/>
  <c r="M37" i="14"/>
  <c r="M39" i="14"/>
  <c r="L37" i="14"/>
  <c r="L39" i="14"/>
  <c r="L35" i="14"/>
  <c r="L36" i="14"/>
  <c r="O36" i="14"/>
  <c r="O35" i="14"/>
  <c r="M36" i="14"/>
  <c r="M35" i="14"/>
  <c r="O31" i="14"/>
  <c r="O32" i="14"/>
  <c r="O33" i="14"/>
  <c r="M34" i="14"/>
  <c r="L34" i="14"/>
  <c r="M33" i="14"/>
  <c r="L33" i="14"/>
  <c r="M32" i="14"/>
  <c r="L32" i="14"/>
  <c r="M31" i="14"/>
  <c r="L31" i="14"/>
  <c r="O7" i="14"/>
  <c r="L41" i="13"/>
  <c r="M41" i="13"/>
  <c r="O41" i="13"/>
  <c r="O34" i="14" l="1"/>
  <c r="O29" i="14"/>
  <c r="O30" i="14"/>
  <c r="M29" i="14"/>
  <c r="M30" i="14"/>
  <c r="L30" i="14"/>
  <c r="L29" i="14"/>
  <c r="L28" i="14"/>
  <c r="M28" i="14"/>
  <c r="O28" i="14"/>
  <c r="M27" i="14" l="1"/>
  <c r="L27" i="14"/>
  <c r="M26" i="14"/>
  <c r="L26" i="14"/>
  <c r="M25" i="14"/>
  <c r="L25" i="14"/>
  <c r="L17" i="13"/>
  <c r="M17" i="13"/>
  <c r="O17" i="13"/>
  <c r="L49" i="13" l="1"/>
  <c r="O49" i="13"/>
  <c r="M49" i="13"/>
  <c r="M67" i="13"/>
  <c r="L67" i="13"/>
  <c r="M66" i="13"/>
  <c r="L66" i="13"/>
  <c r="C17" i="3"/>
  <c r="L36" i="13" l="1"/>
  <c r="M36" i="13"/>
  <c r="O36" i="13"/>
  <c r="L37" i="13"/>
  <c r="O37" i="13"/>
  <c r="M37" i="13"/>
  <c r="O63" i="13"/>
  <c r="O64" i="13"/>
  <c r="M61" i="13"/>
  <c r="M62" i="13"/>
  <c r="M63" i="13"/>
  <c r="M64" i="13"/>
  <c r="L61" i="13"/>
  <c r="L62" i="13"/>
  <c r="L63" i="13"/>
  <c r="L64" i="13"/>
  <c r="O57" i="13"/>
  <c r="O58" i="13"/>
  <c r="O59" i="13"/>
  <c r="O60" i="13"/>
  <c r="O61" i="13"/>
  <c r="O62" i="13"/>
  <c r="M60" i="13"/>
  <c r="L60" i="13"/>
  <c r="M59" i="13"/>
  <c r="L59" i="13"/>
  <c r="M58" i="13"/>
  <c r="L58" i="13"/>
  <c r="M57" i="13"/>
  <c r="L57" i="13"/>
  <c r="O55" i="13"/>
  <c r="O56" i="13"/>
  <c r="O65" i="13"/>
  <c r="M55" i="13"/>
  <c r="M56" i="13"/>
  <c r="M65" i="13"/>
  <c r="L55" i="13"/>
  <c r="L56" i="13"/>
  <c r="L65" i="13"/>
  <c r="M7" i="14"/>
  <c r="L7" i="14"/>
  <c r="L9" i="14"/>
  <c r="L10" i="14"/>
  <c r="L11" i="14"/>
  <c r="L12" i="14"/>
  <c r="L13" i="14"/>
  <c r="O51" i="13"/>
  <c r="O52" i="13"/>
  <c r="O53" i="13"/>
  <c r="O54" i="13"/>
  <c r="M51" i="13"/>
  <c r="M52" i="13"/>
  <c r="M53" i="13"/>
  <c r="M54" i="13"/>
  <c r="L51" i="13"/>
  <c r="L52" i="13"/>
  <c r="L53" i="13"/>
  <c r="L54" i="13"/>
  <c r="L47" i="13"/>
  <c r="M50" i="13" l="1"/>
  <c r="L50" i="13"/>
  <c r="M48" i="13"/>
  <c r="L48" i="13"/>
  <c r="M47" i="13"/>
  <c r="O40" i="13"/>
  <c r="O42" i="13"/>
  <c r="O43" i="13"/>
  <c r="O44" i="13"/>
  <c r="O45" i="13"/>
  <c r="O46" i="13"/>
  <c r="O47" i="13"/>
  <c r="O48" i="13"/>
  <c r="O50" i="13"/>
  <c r="G71" i="13"/>
  <c r="L46" i="13"/>
  <c r="L45" i="13"/>
  <c r="L44" i="13"/>
  <c r="L43" i="13"/>
  <c r="L42" i="13"/>
  <c r="M46" i="13"/>
  <c r="M45" i="13"/>
  <c r="M44" i="13"/>
  <c r="M43" i="13"/>
  <c r="M42" i="13"/>
  <c r="L40" i="13"/>
  <c r="M40" i="13"/>
  <c r="L39" i="13"/>
  <c r="M39" i="13"/>
  <c r="O39" i="13"/>
  <c r="L35" i="13"/>
  <c r="M35" i="13"/>
  <c r="O35" i="13"/>
  <c r="L34" i="13"/>
  <c r="M34" i="13"/>
  <c r="O34" i="13"/>
  <c r="L33" i="13"/>
  <c r="M33" i="13"/>
  <c r="O33" i="13"/>
  <c r="L32" i="13"/>
  <c r="M32" i="13"/>
  <c r="O32" i="13"/>
  <c r="L42" i="12"/>
  <c r="M42" i="12"/>
  <c r="O42" i="12"/>
  <c r="O29" i="13" l="1"/>
  <c r="O30" i="13"/>
  <c r="O31" i="13"/>
  <c r="M29" i="13"/>
  <c r="M30" i="13"/>
  <c r="M31" i="13"/>
  <c r="L29" i="13"/>
  <c r="L30" i="13"/>
  <c r="L31" i="13"/>
  <c r="O25" i="13"/>
  <c r="O26" i="13"/>
  <c r="O27" i="13"/>
  <c r="M25" i="13"/>
  <c r="M26" i="13"/>
  <c r="M27" i="13"/>
  <c r="L25" i="13"/>
  <c r="L26" i="13"/>
  <c r="L27" i="13"/>
  <c r="L34" i="12"/>
  <c r="O34" i="12"/>
  <c r="M34" i="12"/>
  <c r="L52" i="12"/>
  <c r="M52" i="12"/>
  <c r="O52" i="12"/>
  <c r="L39" i="12"/>
  <c r="M39" i="12"/>
  <c r="O39" i="12"/>
  <c r="O66" i="12"/>
  <c r="M67" i="12"/>
  <c r="L67" i="12"/>
  <c r="M66" i="12"/>
  <c r="L66" i="12"/>
  <c r="L33" i="12" l="1"/>
  <c r="M33" i="12"/>
  <c r="O33" i="12"/>
  <c r="L65" i="12" l="1"/>
  <c r="L64" i="12"/>
  <c r="M65" i="12"/>
  <c r="M64" i="12"/>
  <c r="O65" i="12"/>
  <c r="O64" i="12"/>
  <c r="O63" i="12"/>
  <c r="L63" i="12"/>
  <c r="M63" i="12"/>
  <c r="O63" i="15" l="1"/>
  <c r="M63" i="15"/>
  <c r="L63" i="15"/>
  <c r="O30" i="15"/>
  <c r="O29" i="15"/>
  <c r="O28" i="15"/>
  <c r="O27" i="15"/>
  <c r="O26" i="15"/>
  <c r="O25" i="15"/>
  <c r="O24" i="15"/>
  <c r="O23" i="15"/>
  <c r="O22" i="15"/>
  <c r="O21" i="15"/>
  <c r="O20" i="15"/>
  <c r="O19" i="15"/>
  <c r="O18" i="15"/>
  <c r="M18" i="15"/>
  <c r="L18" i="15"/>
  <c r="O17" i="15"/>
  <c r="M17" i="15"/>
  <c r="L17" i="15"/>
  <c r="O16" i="15"/>
  <c r="M16" i="15"/>
  <c r="L16" i="15"/>
  <c r="O15" i="15"/>
  <c r="M15" i="15"/>
  <c r="L15" i="15"/>
  <c r="O14" i="15"/>
  <c r="M14" i="15"/>
  <c r="L14" i="15"/>
  <c r="O13" i="15"/>
  <c r="M13" i="15"/>
  <c r="L13" i="15"/>
  <c r="O12" i="15"/>
  <c r="M12" i="15"/>
  <c r="L12" i="15"/>
  <c r="K15" i="3"/>
  <c r="O44" i="14"/>
  <c r="M44" i="14"/>
  <c r="L44" i="14"/>
  <c r="O40" i="14"/>
  <c r="M40" i="14"/>
  <c r="L40" i="14"/>
  <c r="O27" i="14"/>
  <c r="O26" i="14"/>
  <c r="O25" i="14"/>
  <c r="O24" i="14"/>
  <c r="M24" i="14"/>
  <c r="L24" i="14"/>
  <c r="O23" i="14"/>
  <c r="M23" i="14"/>
  <c r="L23" i="14"/>
  <c r="O22" i="14"/>
  <c r="M22" i="14"/>
  <c r="L22" i="14"/>
  <c r="O21" i="14"/>
  <c r="M21" i="14"/>
  <c r="L21" i="14"/>
  <c r="O20" i="14"/>
  <c r="M20" i="14"/>
  <c r="L20" i="14"/>
  <c r="O18" i="14"/>
  <c r="M18" i="14"/>
  <c r="L18" i="14"/>
  <c r="O17" i="14"/>
  <c r="M17" i="14"/>
  <c r="L17" i="14"/>
  <c r="M16" i="14"/>
  <c r="O15" i="14"/>
  <c r="M15" i="14"/>
  <c r="L15" i="14"/>
  <c r="O14" i="14"/>
  <c r="M14" i="14"/>
  <c r="L14" i="14"/>
  <c r="O13" i="14"/>
  <c r="M13" i="14"/>
  <c r="O12" i="14"/>
  <c r="M12" i="14"/>
  <c r="O11" i="14"/>
  <c r="M11" i="14"/>
  <c r="O10" i="14"/>
  <c r="M10" i="14"/>
  <c r="O9" i="14"/>
  <c r="M9" i="14"/>
  <c r="O8" i="14"/>
  <c r="M8" i="14"/>
  <c r="L8" i="14"/>
  <c r="L45" i="14" s="1"/>
  <c r="M70" i="13"/>
  <c r="L70" i="13"/>
  <c r="M11" i="13"/>
  <c r="L11" i="13"/>
  <c r="K14" i="3"/>
  <c r="O70" i="13"/>
  <c r="O67" i="13"/>
  <c r="O66" i="13"/>
  <c r="O38" i="13"/>
  <c r="M38" i="13"/>
  <c r="L38" i="13"/>
  <c r="O28" i="13"/>
  <c r="M28" i="13"/>
  <c r="L28" i="13"/>
  <c r="O24" i="13"/>
  <c r="M24" i="13"/>
  <c r="L24" i="13"/>
  <c r="O23" i="13"/>
  <c r="M23" i="13"/>
  <c r="L23" i="13"/>
  <c r="O22" i="13"/>
  <c r="M22" i="13"/>
  <c r="L22" i="13"/>
  <c r="O21" i="13"/>
  <c r="M21" i="13"/>
  <c r="L21" i="13"/>
  <c r="O20" i="13"/>
  <c r="M20" i="13"/>
  <c r="L20" i="13"/>
  <c r="O19" i="13"/>
  <c r="L19" i="13"/>
  <c r="O18" i="13"/>
  <c r="M18" i="13"/>
  <c r="L18" i="13"/>
  <c r="O16" i="13"/>
  <c r="M16" i="13"/>
  <c r="L16" i="13"/>
  <c r="O15" i="13"/>
  <c r="M15" i="13"/>
  <c r="L15" i="13"/>
  <c r="O14" i="13"/>
  <c r="M14" i="13"/>
  <c r="L14" i="13"/>
  <c r="O13" i="13"/>
  <c r="M13" i="13"/>
  <c r="L13" i="13"/>
  <c r="O12" i="13"/>
  <c r="M12" i="13"/>
  <c r="L12" i="13"/>
  <c r="O11" i="13"/>
  <c r="O10" i="13"/>
  <c r="M10" i="13"/>
  <c r="L10" i="13"/>
  <c r="O9" i="13"/>
  <c r="M9" i="13"/>
  <c r="L9" i="13"/>
  <c r="O8" i="13"/>
  <c r="M8" i="13"/>
  <c r="L8" i="13"/>
  <c r="O7" i="13"/>
  <c r="M7" i="13"/>
  <c r="L7" i="13"/>
  <c r="G71" i="12"/>
  <c r="L62" i="12"/>
  <c r="M62" i="12"/>
  <c r="O62" i="12"/>
  <c r="L64" i="15" l="1"/>
  <c r="H16" i="3" s="1"/>
  <c r="M64" i="15"/>
  <c r="M45" i="14"/>
  <c r="O64" i="15"/>
  <c r="H15" i="3"/>
  <c r="O45" i="14"/>
  <c r="L71" i="13"/>
  <c r="H14" i="3" s="1"/>
  <c r="M71" i="13"/>
  <c r="D14" i="3" s="1"/>
  <c r="O71" i="13"/>
  <c r="L61" i="12"/>
  <c r="L60" i="12"/>
  <c r="O61" i="12"/>
  <c r="M61" i="12"/>
  <c r="M60" i="12"/>
  <c r="O60" i="12"/>
  <c r="M58" i="12"/>
  <c r="M59" i="12"/>
  <c r="L59" i="12"/>
  <c r="O59" i="12"/>
  <c r="L58" i="12"/>
  <c r="O58" i="12"/>
  <c r="L57" i="12"/>
  <c r="O57" i="12"/>
  <c r="M57" i="12"/>
  <c r="O55" i="12"/>
  <c r="O56" i="12"/>
  <c r="M55" i="12"/>
  <c r="M56" i="12"/>
  <c r="L55" i="12"/>
  <c r="L56" i="12"/>
  <c r="L54" i="12"/>
  <c r="M54" i="12"/>
  <c r="O54" i="12"/>
  <c r="H17" i="3" l="1"/>
  <c r="L65" i="15"/>
  <c r="K65" i="15"/>
  <c r="D16" i="3"/>
  <c r="O65" i="15"/>
  <c r="M65" i="15"/>
  <c r="K46" i="14"/>
  <c r="D15" i="3"/>
  <c r="O46" i="14"/>
  <c r="M46" i="14"/>
  <c r="L46" i="14"/>
  <c r="L72" i="13"/>
  <c r="K72" i="13"/>
  <c r="M72" i="13"/>
  <c r="O72" i="13"/>
  <c r="L53" i="12"/>
  <c r="L51" i="12"/>
  <c r="M53" i="12"/>
  <c r="M51" i="12"/>
  <c r="O53" i="12"/>
  <c r="O51" i="12"/>
  <c r="L50" i="12"/>
  <c r="O50" i="12"/>
  <c r="M50" i="12"/>
  <c r="L49" i="12"/>
  <c r="M49" i="12"/>
  <c r="L48" i="12"/>
  <c r="L71" i="12" s="1"/>
  <c r="M48" i="12"/>
  <c r="L47" i="12"/>
  <c r="M47" i="12"/>
  <c r="L46" i="12"/>
  <c r="M46" i="12"/>
  <c r="L45" i="12"/>
  <c r="M45" i="12"/>
  <c r="O49" i="12"/>
  <c r="O48" i="12"/>
  <c r="O47" i="12"/>
  <c r="O46" i="12"/>
  <c r="O45" i="12"/>
  <c r="L44" i="12"/>
  <c r="M44" i="12"/>
  <c r="L43" i="12"/>
  <c r="M43" i="12"/>
  <c r="M41" i="12"/>
  <c r="L41" i="12"/>
  <c r="M40" i="12"/>
  <c r="L40" i="12"/>
  <c r="M38" i="12"/>
  <c r="L38" i="12"/>
  <c r="M37" i="12"/>
  <c r="L37" i="12"/>
  <c r="M36" i="12"/>
  <c r="L36" i="12"/>
  <c r="L35" i="12"/>
  <c r="M35" i="12"/>
  <c r="L32" i="12"/>
  <c r="M32" i="12"/>
  <c r="O42" i="11"/>
  <c r="O41" i="11"/>
  <c r="L42" i="11"/>
  <c r="L31" i="12"/>
  <c r="L30" i="12"/>
  <c r="M31" i="12"/>
  <c r="M30" i="12"/>
  <c r="L29" i="12"/>
  <c r="M29" i="12"/>
  <c r="L28" i="12"/>
  <c r="M28" i="12"/>
  <c r="M42" i="11"/>
  <c r="M41" i="11"/>
  <c r="L40" i="11" l="1"/>
  <c r="M40" i="11"/>
  <c r="O40" i="11"/>
  <c r="L39" i="11"/>
  <c r="M39" i="11"/>
  <c r="O39" i="11"/>
  <c r="L23" i="12" l="1"/>
  <c r="L24" i="12"/>
  <c r="L25" i="12"/>
  <c r="L26" i="12"/>
  <c r="L27" i="12"/>
  <c r="M27" i="12"/>
  <c r="M26" i="12"/>
  <c r="M25" i="12"/>
  <c r="M24" i="12"/>
  <c r="M23" i="12"/>
  <c r="N14" i="3"/>
  <c r="N15" i="3"/>
  <c r="O9" i="12" l="1"/>
  <c r="O10" i="12"/>
  <c r="M10" i="12"/>
  <c r="L10" i="12"/>
  <c r="M9" i="12"/>
  <c r="L9" i="12"/>
  <c r="M8" i="12" l="1"/>
  <c r="L8" i="12"/>
  <c r="M7" i="12"/>
  <c r="L7" i="12"/>
  <c r="O7" i="12"/>
  <c r="O8" i="12"/>
  <c r="L22" i="12"/>
  <c r="L21" i="12"/>
  <c r="M22" i="12"/>
  <c r="M21" i="12"/>
  <c r="L20" i="12"/>
  <c r="M20" i="12"/>
  <c r="M13" i="12"/>
  <c r="M14" i="12"/>
  <c r="M15" i="12"/>
  <c r="M16" i="12"/>
  <c r="M17" i="12"/>
  <c r="M18" i="12"/>
  <c r="M19" i="12"/>
  <c r="L13" i="12"/>
  <c r="L14" i="12"/>
  <c r="L15" i="12"/>
  <c r="L16" i="12"/>
  <c r="L17" i="12"/>
  <c r="L18" i="12"/>
  <c r="L19" i="12"/>
  <c r="M12" i="12"/>
  <c r="L12" i="12"/>
  <c r="L38" i="11"/>
  <c r="L44" i="11" s="1"/>
  <c r="M38" i="11"/>
  <c r="O38" i="11"/>
  <c r="O12" i="12"/>
  <c r="O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5" i="12"/>
  <c r="O36" i="12"/>
  <c r="O37" i="12"/>
  <c r="O38" i="12"/>
  <c r="O40" i="12"/>
  <c r="O41" i="12"/>
  <c r="O43" i="12"/>
  <c r="O44" i="12"/>
  <c r="O67" i="12"/>
  <c r="K13" i="3"/>
  <c r="H13" i="3" l="1"/>
  <c r="N13" i="3" s="1"/>
  <c r="O71" i="12"/>
  <c r="K72" i="12" l="1"/>
  <c r="D13" i="3"/>
  <c r="O72" i="12"/>
  <c r="M72" i="12"/>
  <c r="L72" i="12"/>
  <c r="G44" i="11"/>
  <c r="L45" i="11" s="1"/>
  <c r="O33" i="11"/>
  <c r="O34" i="11"/>
  <c r="O35" i="11"/>
  <c r="O36" i="11"/>
  <c r="O37" i="11"/>
  <c r="O43" i="11"/>
  <c r="M37" i="11"/>
  <c r="L37" i="11"/>
  <c r="M36" i="11"/>
  <c r="L36" i="11"/>
  <c r="M35" i="11"/>
  <c r="L35" i="11"/>
  <c r="M34" i="11"/>
  <c r="L34" i="11"/>
  <c r="M33" i="11"/>
  <c r="L33" i="11"/>
  <c r="L59" i="10" l="1"/>
  <c r="M69" i="10" l="1"/>
  <c r="L69" i="10"/>
  <c r="M68" i="10"/>
  <c r="L68" i="10"/>
  <c r="O68" i="10"/>
  <c r="M29" i="11" l="1"/>
  <c r="O31" i="11"/>
  <c r="O30" i="11"/>
  <c r="O29" i="11"/>
  <c r="O28" i="11"/>
  <c r="L28" i="11"/>
  <c r="L29" i="11"/>
  <c r="L30" i="11"/>
  <c r="L31" i="11"/>
  <c r="L32" i="11"/>
  <c r="M32" i="11"/>
  <c r="M31" i="11"/>
  <c r="M30" i="11"/>
  <c r="M28" i="11"/>
  <c r="O57" i="10"/>
  <c r="O58" i="10"/>
  <c r="O59" i="10"/>
  <c r="O60" i="10"/>
  <c r="O61" i="10"/>
  <c r="O62" i="10"/>
  <c r="O63" i="10"/>
  <c r="O64" i="10"/>
  <c r="O65" i="10"/>
  <c r="O66" i="10"/>
  <c r="O67" i="10"/>
  <c r="O69" i="10"/>
  <c r="O70" i="10"/>
  <c r="O36" i="10"/>
  <c r="O37" i="10"/>
  <c r="O38" i="10"/>
  <c r="O39" i="10"/>
  <c r="O40" i="10"/>
  <c r="O41" i="10"/>
  <c r="O42" i="10"/>
  <c r="O43" i="10"/>
  <c r="O44" i="10"/>
  <c r="O45" i="10"/>
  <c r="O46" i="10"/>
  <c r="O47" i="10"/>
  <c r="O48" i="10"/>
  <c r="O49" i="10"/>
  <c r="O50" i="10"/>
  <c r="O51" i="10"/>
  <c r="O52" i="10"/>
  <c r="O53" i="10"/>
  <c r="O54" i="10"/>
  <c r="O55" i="10"/>
  <c r="O56" i="10"/>
  <c r="O8" i="10"/>
  <c r="O9" i="10"/>
  <c r="O11" i="10"/>
  <c r="O12" i="10"/>
  <c r="O13" i="10"/>
  <c r="O14" i="10"/>
  <c r="O15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7" i="10"/>
  <c r="O32" i="11" l="1"/>
  <c r="O7" i="11"/>
  <c r="O8" i="11"/>
  <c r="O9" i="11"/>
  <c r="O10" i="11"/>
  <c r="O11" i="11"/>
  <c r="O12" i="11"/>
  <c r="O13" i="11"/>
  <c r="O14" i="11"/>
  <c r="O15" i="11"/>
  <c r="O16" i="11"/>
  <c r="O17" i="11"/>
  <c r="O18" i="11"/>
  <c r="O21" i="11"/>
  <c r="O22" i="11"/>
  <c r="O23" i="11"/>
  <c r="O24" i="11"/>
  <c r="O25" i="11"/>
  <c r="O26" i="11"/>
  <c r="O27" i="11"/>
  <c r="L27" i="11"/>
  <c r="M27" i="11"/>
  <c r="L26" i="11"/>
  <c r="M26" i="11"/>
  <c r="M25" i="11"/>
  <c r="L25" i="11"/>
  <c r="M24" i="11"/>
  <c r="L24" i="11"/>
  <c r="M23" i="11"/>
  <c r="L23" i="11"/>
  <c r="M22" i="11"/>
  <c r="L22" i="11"/>
  <c r="M21" i="11"/>
  <c r="L21" i="11"/>
  <c r="O44" i="11" l="1"/>
  <c r="M18" i="11"/>
  <c r="L18" i="11"/>
  <c r="M17" i="11"/>
  <c r="L17" i="11"/>
  <c r="L16" i="11"/>
  <c r="L15" i="11"/>
  <c r="M16" i="11"/>
  <c r="M15" i="11"/>
  <c r="L11" i="11"/>
  <c r="L12" i="11"/>
  <c r="L13" i="11"/>
  <c r="L14" i="11"/>
  <c r="L10" i="11"/>
  <c r="M14" i="11"/>
  <c r="M13" i="11"/>
  <c r="M12" i="11"/>
  <c r="M11" i="11"/>
  <c r="M10" i="11"/>
  <c r="M9" i="11" l="1"/>
  <c r="L9" i="11"/>
  <c r="M8" i="11" l="1"/>
  <c r="L8" i="11"/>
  <c r="M63" i="9"/>
  <c r="L63" i="9"/>
  <c r="M62" i="9"/>
  <c r="L62" i="9"/>
  <c r="M61" i="9"/>
  <c r="L61" i="9"/>
  <c r="L60" i="9"/>
  <c r="O60" i="9"/>
  <c r="N68" i="2" l="1"/>
  <c r="N66" i="2"/>
  <c r="N7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8" i="2"/>
  <c r="L9" i="2"/>
  <c r="L10" i="2"/>
  <c r="L7" i="2"/>
  <c r="K70" i="2"/>
  <c r="L70" i="2" l="1"/>
  <c r="M57" i="1"/>
  <c r="L57" i="1" s="1"/>
  <c r="M29" i="1"/>
  <c r="M68" i="2"/>
  <c r="L68" i="2"/>
  <c r="M66" i="2"/>
  <c r="L66" i="2"/>
  <c r="M65" i="10" l="1"/>
  <c r="L65" i="10"/>
  <c r="M64" i="10"/>
  <c r="L64" i="10"/>
  <c r="M7" i="11" l="1"/>
  <c r="L7" i="11"/>
  <c r="L46" i="10"/>
  <c r="M46" i="10"/>
  <c r="M63" i="10" l="1"/>
  <c r="L63" i="10"/>
  <c r="G71" i="10"/>
  <c r="M62" i="10"/>
  <c r="L62" i="10"/>
  <c r="M61" i="10"/>
  <c r="L61" i="10"/>
  <c r="K12" i="3"/>
  <c r="M60" i="10"/>
  <c r="L60" i="10"/>
  <c r="M44" i="11" l="1"/>
  <c r="M58" i="10"/>
  <c r="L58" i="10"/>
  <c r="M57" i="10"/>
  <c r="L57" i="10"/>
  <c r="M56" i="10"/>
  <c r="L56" i="10"/>
  <c r="M55" i="10"/>
  <c r="L55" i="10"/>
  <c r="M54" i="10"/>
  <c r="L54" i="10"/>
  <c r="H12" i="3" l="1"/>
  <c r="L34" i="10"/>
  <c r="L35" i="10"/>
  <c r="L26" i="10"/>
  <c r="L27" i="10"/>
  <c r="M39" i="10"/>
  <c r="M28" i="10"/>
  <c r="N12" i="3" l="1"/>
  <c r="N50" i="4"/>
  <c r="N51" i="4"/>
  <c r="N52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7" i="4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8" i="2"/>
  <c r="N9" i="2"/>
  <c r="N10" i="2"/>
  <c r="N11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7" i="2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8" i="1"/>
  <c r="N9" i="1"/>
  <c r="N10" i="1"/>
  <c r="N11" i="1"/>
  <c r="N12" i="1"/>
  <c r="N13" i="1"/>
  <c r="N14" i="1"/>
  <c r="N15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7" i="1"/>
  <c r="N73" i="4" l="1"/>
  <c r="D12" i="3"/>
  <c r="M53" i="10"/>
  <c r="L52" i="10"/>
  <c r="L53" i="10"/>
  <c r="L51" i="10"/>
  <c r="M52" i="10"/>
  <c r="M51" i="10"/>
  <c r="O45" i="11" l="1"/>
  <c r="K45" i="11"/>
  <c r="M45" i="11"/>
  <c r="M50" i="10" l="1"/>
  <c r="L50" i="10"/>
  <c r="M49" i="10"/>
  <c r="L49" i="10"/>
  <c r="M48" i="10"/>
  <c r="L48" i="10"/>
  <c r="M47" i="10"/>
  <c r="L47" i="10"/>
  <c r="L45" i="10" l="1"/>
  <c r="M45" i="10"/>
  <c r="L44" i="10" l="1"/>
  <c r="M44" i="10"/>
  <c r="L9" i="6" l="1"/>
  <c r="L59" i="9" l="1"/>
  <c r="O59" i="9"/>
  <c r="M59" i="9"/>
  <c r="L43" i="10" l="1"/>
  <c r="L42" i="10"/>
  <c r="M43" i="10"/>
  <c r="M42" i="10"/>
  <c r="M41" i="10" l="1"/>
  <c r="L41" i="10"/>
  <c r="M40" i="10"/>
  <c r="L40" i="10"/>
  <c r="O32" i="9" l="1"/>
  <c r="O58" i="9" l="1"/>
  <c r="M58" i="9"/>
  <c r="L58" i="9"/>
  <c r="M50" i="8"/>
  <c r="L54" i="9" l="1"/>
  <c r="L53" i="9"/>
  <c r="O54" i="9"/>
  <c r="M54" i="9"/>
  <c r="M53" i="9"/>
  <c r="O53" i="9"/>
  <c r="L36" i="10"/>
  <c r="L37" i="10"/>
  <c r="L38" i="10"/>
  <c r="L33" i="10"/>
  <c r="M35" i="10"/>
  <c r="M36" i="10"/>
  <c r="M37" i="10"/>
  <c r="M38" i="10"/>
  <c r="M34" i="10"/>
  <c r="M33" i="10"/>
  <c r="M32" i="10" l="1"/>
  <c r="L32" i="10"/>
  <c r="M31" i="10"/>
  <c r="L31" i="10"/>
  <c r="L30" i="10"/>
  <c r="L29" i="10"/>
  <c r="M30" i="10"/>
  <c r="M29" i="10"/>
  <c r="M49" i="8" l="1"/>
  <c r="L49" i="8" l="1"/>
  <c r="L50" i="8"/>
  <c r="M9" i="10" l="1"/>
  <c r="L9" i="10"/>
  <c r="M8" i="10"/>
  <c r="L8" i="10"/>
  <c r="M7" i="10"/>
  <c r="L7" i="10"/>
  <c r="M27" i="10" l="1"/>
  <c r="M26" i="10"/>
  <c r="L25" i="10"/>
  <c r="M25" i="10"/>
  <c r="L24" i="10"/>
  <c r="M24" i="10"/>
  <c r="L23" i="10"/>
  <c r="M23" i="10"/>
  <c r="L22" i="10"/>
  <c r="M22" i="10"/>
  <c r="L21" i="10"/>
  <c r="M21" i="10"/>
  <c r="L20" i="10"/>
  <c r="M20" i="10"/>
  <c r="L19" i="10"/>
  <c r="M19" i="10"/>
  <c r="L18" i="10"/>
  <c r="M18" i="10"/>
  <c r="L17" i="10"/>
  <c r="M17" i="10"/>
  <c r="L15" i="10"/>
  <c r="L14" i="10"/>
  <c r="M14" i="10"/>
  <c r="L57" i="9"/>
  <c r="L56" i="9"/>
  <c r="L55" i="9"/>
  <c r="M57" i="9"/>
  <c r="O57" i="9"/>
  <c r="M56" i="9"/>
  <c r="M55" i="9"/>
  <c r="O56" i="9"/>
  <c r="O55" i="9"/>
  <c r="M13" i="10"/>
  <c r="L13" i="10"/>
  <c r="M52" i="9" l="1"/>
  <c r="L52" i="9"/>
  <c r="G44" i="5"/>
  <c r="M12" i="10" l="1"/>
  <c r="L12" i="10"/>
  <c r="M11" i="10"/>
  <c r="M71" i="10" s="1"/>
  <c r="L11" i="10"/>
  <c r="K11" i="3"/>
  <c r="H11" i="3" l="1"/>
  <c r="N11" i="3" s="1"/>
  <c r="O71" i="10"/>
  <c r="O72" i="10" s="1"/>
  <c r="D11" i="3"/>
  <c r="G65" i="9"/>
  <c r="K10" i="3" s="1"/>
  <c r="L51" i="9"/>
  <c r="O51" i="9"/>
  <c r="L50" i="9"/>
  <c r="O50" i="9"/>
  <c r="L49" i="9"/>
  <c r="O49" i="9"/>
  <c r="L48" i="9"/>
  <c r="O48" i="9"/>
  <c r="L47" i="9"/>
  <c r="O47" i="9"/>
  <c r="M51" i="9"/>
  <c r="M50" i="9"/>
  <c r="M49" i="9"/>
  <c r="M48" i="9"/>
  <c r="M47" i="9"/>
  <c r="M72" i="10" l="1"/>
  <c r="K72" i="10"/>
  <c r="L72" i="10"/>
  <c r="L46" i="9"/>
  <c r="M46" i="9"/>
  <c r="L25" i="9"/>
  <c r="O25" i="9"/>
  <c r="M25" i="9"/>
  <c r="M41" i="9"/>
  <c r="L41" i="9"/>
  <c r="M40" i="9"/>
  <c r="L40" i="9"/>
  <c r="M39" i="9"/>
  <c r="L39" i="9"/>
  <c r="M38" i="9"/>
  <c r="L38" i="9"/>
  <c r="L39" i="8" l="1"/>
  <c r="M39" i="8"/>
  <c r="O39" i="8"/>
  <c r="M14" i="9"/>
  <c r="E11" i="3" l="1"/>
  <c r="O64" i="9"/>
  <c r="O52" i="9"/>
  <c r="O46" i="9"/>
  <c r="O45" i="9"/>
  <c r="M45" i="9"/>
  <c r="L45" i="9"/>
  <c r="O44" i="9"/>
  <c r="M44" i="9"/>
  <c r="L44" i="9"/>
  <c r="O43" i="9"/>
  <c r="M43" i="9"/>
  <c r="L43" i="9"/>
  <c r="O42" i="9"/>
  <c r="M42" i="9"/>
  <c r="L42" i="9"/>
  <c r="O41" i="9"/>
  <c r="O40" i="9"/>
  <c r="O39" i="9"/>
  <c r="O38" i="9"/>
  <c r="O37" i="9"/>
  <c r="M37" i="9"/>
  <c r="L37" i="9"/>
  <c r="O36" i="9"/>
  <c r="M36" i="9"/>
  <c r="L36" i="9"/>
  <c r="O35" i="9"/>
  <c r="M35" i="9"/>
  <c r="L35" i="9"/>
  <c r="O34" i="9"/>
  <c r="M34" i="9"/>
  <c r="L34" i="9"/>
  <c r="O33" i="9"/>
  <c r="M33" i="9"/>
  <c r="L33" i="9"/>
  <c r="M32" i="9"/>
  <c r="L32" i="9"/>
  <c r="O31" i="9"/>
  <c r="M31" i="9"/>
  <c r="L31" i="9"/>
  <c r="O30" i="9"/>
  <c r="M30" i="9"/>
  <c r="L30" i="9"/>
  <c r="O29" i="9"/>
  <c r="M29" i="9"/>
  <c r="L29" i="9"/>
  <c r="O28" i="9"/>
  <c r="M28" i="9"/>
  <c r="L28" i="9"/>
  <c r="O27" i="9"/>
  <c r="M27" i="9"/>
  <c r="L27" i="9"/>
  <c r="O26" i="9"/>
  <c r="M26" i="9"/>
  <c r="L26" i="9"/>
  <c r="O24" i="9"/>
  <c r="M24" i="9"/>
  <c r="L24" i="9"/>
  <c r="O23" i="9"/>
  <c r="M23" i="9"/>
  <c r="L23" i="9"/>
  <c r="O22" i="9"/>
  <c r="M22" i="9"/>
  <c r="L22" i="9"/>
  <c r="O21" i="9"/>
  <c r="M21" i="9"/>
  <c r="L21" i="9"/>
  <c r="O20" i="9"/>
  <c r="M20" i="9"/>
  <c r="L20" i="9"/>
  <c r="O19" i="9"/>
  <c r="M19" i="9"/>
  <c r="L19" i="9"/>
  <c r="O18" i="9"/>
  <c r="M18" i="9"/>
  <c r="L18" i="9"/>
  <c r="O17" i="9"/>
  <c r="M17" i="9"/>
  <c r="L17" i="9"/>
  <c r="O16" i="9"/>
  <c r="M16" i="9"/>
  <c r="L16" i="9"/>
  <c r="O15" i="9"/>
  <c r="M15" i="9"/>
  <c r="L15" i="9"/>
  <c r="O14" i="9"/>
  <c r="L14" i="9"/>
  <c r="O13" i="9"/>
  <c r="M13" i="9"/>
  <c r="L13" i="9"/>
  <c r="O12" i="9"/>
  <c r="M12" i="9"/>
  <c r="L12" i="9"/>
  <c r="O11" i="9"/>
  <c r="M11" i="9"/>
  <c r="L11" i="9"/>
  <c r="O10" i="9"/>
  <c r="M10" i="9"/>
  <c r="L10" i="9"/>
  <c r="O9" i="9"/>
  <c r="M9" i="9"/>
  <c r="L9" i="9"/>
  <c r="O8" i="9"/>
  <c r="M8" i="9"/>
  <c r="L8" i="9"/>
  <c r="O7" i="9"/>
  <c r="M7" i="9"/>
  <c r="L7" i="9"/>
  <c r="L48" i="8"/>
  <c r="M48" i="8"/>
  <c r="L47" i="8"/>
  <c r="M47" i="8"/>
  <c r="L46" i="8"/>
  <c r="M46" i="8"/>
  <c r="L45" i="8"/>
  <c r="M45" i="8"/>
  <c r="O66" i="7"/>
  <c r="O36" i="8"/>
  <c r="O37" i="8"/>
  <c r="O38" i="8"/>
  <c r="O40" i="8"/>
  <c r="O41" i="8"/>
  <c r="O42" i="8"/>
  <c r="O43" i="8"/>
  <c r="O44" i="8"/>
  <c r="O45" i="8"/>
  <c r="O46" i="8"/>
  <c r="O47" i="8"/>
  <c r="O48" i="8"/>
  <c r="O49" i="8"/>
  <c r="O50" i="8"/>
  <c r="O51" i="8"/>
  <c r="L41" i="8"/>
  <c r="L42" i="8"/>
  <c r="L43" i="8"/>
  <c r="L44" i="8"/>
  <c r="L40" i="8"/>
  <c r="M44" i="8"/>
  <c r="M43" i="8"/>
  <c r="M42" i="8"/>
  <c r="M41" i="8"/>
  <c r="M40" i="8"/>
  <c r="M38" i="8"/>
  <c r="L38" i="8"/>
  <c r="M37" i="8"/>
  <c r="L37" i="8"/>
  <c r="M36" i="8"/>
  <c r="L36" i="8"/>
  <c r="L31" i="8"/>
  <c r="L32" i="8"/>
  <c r="L33" i="8"/>
  <c r="L34" i="8"/>
  <c r="L35" i="8"/>
  <c r="L30" i="8"/>
  <c r="M35" i="8"/>
  <c r="M34" i="8"/>
  <c r="M33" i="8"/>
  <c r="M32" i="8"/>
  <c r="M31" i="8"/>
  <c r="M30" i="8"/>
  <c r="O35" i="8"/>
  <c r="O34" i="8"/>
  <c r="O33" i="8"/>
  <c r="O32" i="8"/>
  <c r="O31" i="8"/>
  <c r="O30" i="8"/>
  <c r="L29" i="8"/>
  <c r="L28" i="8"/>
  <c r="O29" i="8"/>
  <c r="M29" i="8"/>
  <c r="M28" i="8"/>
  <c r="O28" i="8"/>
  <c r="L27" i="8"/>
  <c r="M27" i="8"/>
  <c r="O27" i="8"/>
  <c r="L26" i="8"/>
  <c r="M26" i="8"/>
  <c r="O26" i="8"/>
  <c r="L25" i="8"/>
  <c r="O25" i="8"/>
  <c r="L24" i="8"/>
  <c r="O24" i="8"/>
  <c r="L23" i="8"/>
  <c r="O23" i="8"/>
  <c r="M25" i="8"/>
  <c r="M24" i="8"/>
  <c r="M23" i="8"/>
  <c r="G52" i="8"/>
  <c r="K9" i="3" s="1"/>
  <c r="L22" i="8"/>
  <c r="M22" i="8"/>
  <c r="O22" i="8"/>
  <c r="O17" i="8"/>
  <c r="O18" i="8"/>
  <c r="O19" i="8"/>
  <c r="O20" i="8"/>
  <c r="O21" i="8"/>
  <c r="M21" i="8"/>
  <c r="L21" i="8"/>
  <c r="M20" i="8"/>
  <c r="L20" i="8"/>
  <c r="M19" i="8"/>
  <c r="L19" i="8"/>
  <c r="M18" i="8"/>
  <c r="L18" i="8"/>
  <c r="M17" i="8"/>
  <c r="L17" i="8"/>
  <c r="L16" i="8"/>
  <c r="L15" i="8"/>
  <c r="M16" i="8"/>
  <c r="M15" i="8"/>
  <c r="O16" i="8"/>
  <c r="O15" i="8"/>
  <c r="G33" i="5"/>
  <c r="G14" i="5"/>
  <c r="O65" i="7"/>
  <c r="M65" i="7"/>
  <c r="M66" i="7"/>
  <c r="L65" i="7"/>
  <c r="L66" i="7"/>
  <c r="G23" i="5"/>
  <c r="L43" i="7"/>
  <c r="M43" i="7"/>
  <c r="O43" i="7"/>
  <c r="L65" i="9" l="1"/>
  <c r="M65" i="9"/>
  <c r="O65" i="9"/>
  <c r="O38" i="7"/>
  <c r="O37" i="7"/>
  <c r="M37" i="7"/>
  <c r="M38" i="7"/>
  <c r="L37" i="7"/>
  <c r="L38" i="7"/>
  <c r="L42" i="7"/>
  <c r="M42" i="7"/>
  <c r="O42" i="7"/>
  <c r="L66" i="9" l="1"/>
  <c r="H10" i="3"/>
  <c r="N10" i="3" s="1"/>
  <c r="K66" i="9"/>
  <c r="D10" i="3"/>
  <c r="E10" i="3" s="1"/>
  <c r="O66" i="9"/>
  <c r="M66" i="9"/>
  <c r="L14" i="8"/>
  <c r="L13" i="8"/>
  <c r="M14" i="8"/>
  <c r="M13" i="8"/>
  <c r="O14" i="8"/>
  <c r="O13" i="8"/>
  <c r="L16" i="3"/>
  <c r="N16" i="3" l="1"/>
  <c r="E12" i="3"/>
  <c r="E13" i="3"/>
  <c r="E14" i="3"/>
  <c r="E15" i="3"/>
  <c r="E16" i="3"/>
  <c r="L41" i="7" l="1"/>
  <c r="M41" i="7"/>
  <c r="O41" i="7"/>
  <c r="M12" i="8"/>
  <c r="L12" i="8"/>
  <c r="M7" i="8"/>
  <c r="M8" i="8"/>
  <c r="M9" i="8"/>
  <c r="M10" i="8"/>
  <c r="M11" i="8"/>
  <c r="L7" i="8"/>
  <c r="L8" i="8"/>
  <c r="L9" i="8"/>
  <c r="L10" i="8"/>
  <c r="L11" i="8"/>
  <c r="O14" i="7"/>
  <c r="L52" i="8" l="1"/>
  <c r="H9" i="3" s="1"/>
  <c r="N9" i="3" s="1"/>
  <c r="O60" i="7"/>
  <c r="O61" i="7"/>
  <c r="L60" i="7"/>
  <c r="L61" i="7"/>
  <c r="L62" i="7"/>
  <c r="L59" i="7"/>
  <c r="M62" i="7"/>
  <c r="M61" i="7"/>
  <c r="M60" i="7"/>
  <c r="M59" i="7"/>
  <c r="O59" i="7"/>
  <c r="O62" i="7"/>
  <c r="O63" i="7"/>
  <c r="O64" i="7"/>
  <c r="M64" i="7"/>
  <c r="L64" i="7"/>
  <c r="M63" i="7"/>
  <c r="L63" i="7"/>
  <c r="L58" i="7"/>
  <c r="O58" i="7"/>
  <c r="M58" i="7"/>
  <c r="O56" i="7"/>
  <c r="O57" i="7"/>
  <c r="G68" i="7"/>
  <c r="K8" i="3" s="1"/>
  <c r="M57" i="7"/>
  <c r="L57" i="7"/>
  <c r="M56" i="7"/>
  <c r="L56" i="7"/>
  <c r="M7" i="4"/>
  <c r="M7" i="2"/>
  <c r="O52" i="7" l="1"/>
  <c r="O53" i="7"/>
  <c r="O54" i="7"/>
  <c r="O55" i="7"/>
  <c r="O48" i="7"/>
  <c r="O49" i="7"/>
  <c r="O50" i="7"/>
  <c r="O51" i="7"/>
  <c r="M55" i="7"/>
  <c r="L55" i="7"/>
  <c r="M54" i="7"/>
  <c r="L54" i="7"/>
  <c r="M53" i="7"/>
  <c r="L53" i="7"/>
  <c r="M52" i="7"/>
  <c r="L52" i="7"/>
  <c r="M51" i="7"/>
  <c r="L51" i="7"/>
  <c r="L50" i="7"/>
  <c r="L49" i="7"/>
  <c r="L48" i="7"/>
  <c r="L46" i="7"/>
  <c r="M52" i="8"/>
  <c r="D9" i="3" s="1"/>
  <c r="E9" i="3" s="1"/>
  <c r="O12" i="8"/>
  <c r="O11" i="8"/>
  <c r="O10" i="8"/>
  <c r="O9" i="8"/>
  <c r="O8" i="8"/>
  <c r="O7" i="8"/>
  <c r="L45" i="7"/>
  <c r="O45" i="7"/>
  <c r="L44" i="7"/>
  <c r="O44" i="7"/>
  <c r="M45" i="7"/>
  <c r="M44" i="7"/>
  <c r="K53" i="8" l="1"/>
  <c r="O52" i="8"/>
  <c r="O53" i="8" s="1"/>
  <c r="M53" i="8"/>
  <c r="L53" i="8"/>
  <c r="O7" i="7"/>
  <c r="O8" i="7"/>
  <c r="O26" i="7" l="1"/>
  <c r="O27" i="7"/>
  <c r="O28" i="7"/>
  <c r="O29" i="7"/>
  <c r="O30" i="7"/>
  <c r="O31" i="7"/>
  <c r="O32" i="7"/>
  <c r="O33" i="7"/>
  <c r="O34" i="7"/>
  <c r="O35" i="7"/>
  <c r="O36" i="7"/>
  <c r="O39" i="7"/>
  <c r="O40" i="7"/>
  <c r="O46" i="7"/>
  <c r="O67" i="7"/>
  <c r="O9" i="7"/>
  <c r="O10" i="7"/>
  <c r="O11" i="7"/>
  <c r="O12" i="7"/>
  <c r="O13" i="7"/>
  <c r="O15" i="7"/>
  <c r="O16" i="7"/>
  <c r="O17" i="7"/>
  <c r="O18" i="7"/>
  <c r="O19" i="7"/>
  <c r="O20" i="7"/>
  <c r="O21" i="7"/>
  <c r="O22" i="7"/>
  <c r="O23" i="7"/>
  <c r="O24" i="7"/>
  <c r="O25" i="7"/>
  <c r="O68" i="7" l="1"/>
  <c r="L40" i="7"/>
  <c r="M40" i="7"/>
  <c r="L39" i="7"/>
  <c r="M39" i="7"/>
  <c r="M35" i="7" l="1"/>
  <c r="M36" i="7"/>
  <c r="L35" i="7"/>
  <c r="L36" i="7"/>
  <c r="L50" i="4"/>
  <c r="M50" i="4"/>
  <c r="M68" i="4" l="1"/>
  <c r="L17" i="4" l="1"/>
  <c r="M17" i="4"/>
  <c r="L34" i="7" l="1"/>
  <c r="L33" i="7"/>
  <c r="L32" i="7"/>
  <c r="L31" i="7"/>
  <c r="L30" i="7"/>
  <c r="M34" i="7"/>
  <c r="M33" i="7"/>
  <c r="M32" i="7"/>
  <c r="M31" i="7"/>
  <c r="M30" i="7"/>
  <c r="L29" i="7"/>
  <c r="L28" i="7"/>
  <c r="M29" i="7"/>
  <c r="M28" i="7"/>
  <c r="L27" i="7" l="1"/>
  <c r="L26" i="7"/>
  <c r="L25" i="7"/>
  <c r="M27" i="7"/>
  <c r="M26" i="7"/>
  <c r="M25" i="7"/>
  <c r="L24" i="7"/>
  <c r="M24" i="7"/>
  <c r="M23" i="7"/>
  <c r="L23" i="7"/>
  <c r="M22" i="7"/>
  <c r="L22" i="7"/>
  <c r="M17" i="7"/>
  <c r="M18" i="7"/>
  <c r="M19" i="7"/>
  <c r="M20" i="7"/>
  <c r="M21" i="7"/>
  <c r="L21" i="7"/>
  <c r="L20" i="7"/>
  <c r="L19" i="7"/>
  <c r="L18" i="7"/>
  <c r="L17" i="7"/>
  <c r="L16" i="7"/>
  <c r="M16" i="7"/>
  <c r="L15" i="7"/>
  <c r="M15" i="7"/>
  <c r="L14" i="7" l="1"/>
  <c r="M14" i="7"/>
  <c r="M13" i="7"/>
  <c r="L13" i="7"/>
  <c r="M70" i="4" l="1"/>
  <c r="L70" i="4"/>
  <c r="M69" i="4"/>
  <c r="L69" i="4"/>
  <c r="J69" i="4"/>
  <c r="M12" i="7"/>
  <c r="L12" i="7"/>
  <c r="M11" i="7"/>
  <c r="L11" i="7"/>
  <c r="M10" i="7"/>
  <c r="L10" i="7"/>
  <c r="G73" i="4" l="1"/>
  <c r="K7" i="3" s="1"/>
  <c r="L67" i="4"/>
  <c r="M67" i="4"/>
  <c r="L66" i="4"/>
  <c r="M54" i="4" l="1"/>
  <c r="L54" i="4"/>
  <c r="L52" i="4" l="1"/>
  <c r="M52" i="4"/>
  <c r="L29" i="4" l="1"/>
  <c r="L65" i="4" l="1"/>
  <c r="M65" i="4"/>
  <c r="L64" i="4"/>
  <c r="M64" i="4"/>
  <c r="L63" i="4"/>
  <c r="L62" i="4"/>
  <c r="M63" i="4"/>
  <c r="M62" i="4"/>
  <c r="M54" i="2" l="1"/>
  <c r="M32" i="2" l="1"/>
  <c r="M9" i="7" l="1"/>
  <c r="L9" i="7"/>
  <c r="M65" i="2"/>
  <c r="M61" i="4" l="1"/>
  <c r="L61" i="4"/>
  <c r="M60" i="4"/>
  <c r="L60" i="4"/>
  <c r="M59" i="4"/>
  <c r="L59" i="4"/>
  <c r="M58" i="4"/>
  <c r="L58" i="4"/>
  <c r="M57" i="4"/>
  <c r="L57" i="4"/>
  <c r="M56" i="4"/>
  <c r="L56" i="4"/>
  <c r="M55" i="4"/>
  <c r="L55" i="4"/>
  <c r="M64" i="2"/>
  <c r="J64" i="2"/>
  <c r="L15" i="4"/>
  <c r="M15" i="4"/>
  <c r="M49" i="4" l="1"/>
  <c r="M51" i="4"/>
  <c r="L49" i="4"/>
  <c r="L51" i="4"/>
  <c r="L32" i="4"/>
  <c r="M32" i="4"/>
  <c r="L48" i="4"/>
  <c r="M48" i="4"/>
  <c r="M37" i="2"/>
  <c r="M35" i="2"/>
  <c r="M47" i="4"/>
  <c r="L47" i="4"/>
  <c r="M46" i="4"/>
  <c r="L46" i="4"/>
  <c r="M28" i="4"/>
  <c r="M8" i="7"/>
  <c r="L8" i="7"/>
  <c r="M7" i="7"/>
  <c r="L7" i="7"/>
  <c r="L68" i="7" s="1"/>
  <c r="H8" i="3" s="1"/>
  <c r="N8" i="3" s="1"/>
  <c r="L45" i="4"/>
  <c r="M45" i="4"/>
  <c r="L44" i="4"/>
  <c r="M44" i="4"/>
  <c r="L20" i="4"/>
  <c r="M20" i="4"/>
  <c r="M43" i="4"/>
  <c r="L43" i="4"/>
  <c r="M42" i="4"/>
  <c r="L42" i="4"/>
  <c r="M41" i="4"/>
  <c r="L41" i="4"/>
  <c r="M40" i="4"/>
  <c r="L40" i="4"/>
  <c r="M39" i="4"/>
  <c r="L39" i="4"/>
  <c r="M38" i="4"/>
  <c r="L38" i="4"/>
  <c r="L69" i="7" l="1"/>
  <c r="M37" i="4"/>
  <c r="L37" i="4"/>
  <c r="M36" i="4"/>
  <c r="L36" i="4"/>
  <c r="M35" i="4"/>
  <c r="L35" i="4"/>
  <c r="M34" i="4"/>
  <c r="L34" i="4"/>
  <c r="L33" i="4"/>
  <c r="M33" i="4"/>
  <c r="M50" i="2"/>
  <c r="M51" i="2"/>
  <c r="M52" i="2"/>
  <c r="M63" i="2"/>
  <c r="M62" i="2"/>
  <c r="M31" i="4"/>
  <c r="L31" i="4"/>
  <c r="M26" i="4"/>
  <c r="M27" i="4"/>
  <c r="M29" i="4"/>
  <c r="M30" i="4"/>
  <c r="L30" i="4"/>
  <c r="O69" i="7" l="1"/>
  <c r="D8" i="3"/>
  <c r="E8" i="3" s="1"/>
  <c r="K69" i="7"/>
  <c r="M69" i="7"/>
  <c r="L27" i="4" l="1"/>
  <c r="L26" i="4"/>
  <c r="L25" i="4"/>
  <c r="L24" i="4"/>
  <c r="L23" i="4"/>
  <c r="L22" i="4"/>
  <c r="M25" i="4"/>
  <c r="M24" i="4"/>
  <c r="M23" i="4"/>
  <c r="M22" i="4"/>
  <c r="M41" i="2" l="1"/>
  <c r="L21" i="4"/>
  <c r="L19" i="4" l="1"/>
  <c r="M19" i="4"/>
  <c r="L18" i="4" l="1"/>
  <c r="M18" i="4"/>
  <c r="L16" i="4"/>
  <c r="L14" i="4"/>
  <c r="M16" i="4"/>
  <c r="M14" i="4"/>
  <c r="M13" i="4" l="1"/>
  <c r="L13" i="4"/>
  <c r="M12" i="4"/>
  <c r="L12" i="4"/>
  <c r="M11" i="4"/>
  <c r="L11" i="4"/>
  <c r="M10" i="4"/>
  <c r="L10" i="4"/>
  <c r="M9" i="4"/>
  <c r="L9" i="4"/>
  <c r="L33" i="1" l="1"/>
  <c r="L31" i="1"/>
  <c r="G70" i="2"/>
  <c r="M61" i="2"/>
  <c r="M60" i="2"/>
  <c r="M59" i="2"/>
  <c r="M58" i="2"/>
  <c r="M57" i="2"/>
  <c r="M34" i="2"/>
  <c r="M53" i="2"/>
  <c r="M55" i="2"/>
  <c r="M56" i="2"/>
  <c r="M77" i="2" l="1"/>
  <c r="L77" i="2"/>
  <c r="M49" i="2" l="1"/>
  <c r="M48" i="2" l="1"/>
  <c r="M47" i="2"/>
  <c r="H84" i="1" l="1"/>
  <c r="H83" i="1"/>
  <c r="H82" i="1"/>
  <c r="H81" i="1"/>
  <c r="H80" i="1"/>
  <c r="H79" i="1"/>
  <c r="M40" i="2"/>
  <c r="M46" i="2" l="1"/>
  <c r="M45" i="2"/>
  <c r="M44" i="2"/>
  <c r="M43" i="2"/>
  <c r="M42" i="2"/>
  <c r="M39" i="2"/>
  <c r="M38" i="2"/>
  <c r="L8" i="4"/>
  <c r="L7" i="4"/>
  <c r="L7" i="1"/>
  <c r="M7" i="1"/>
  <c r="L8" i="1"/>
  <c r="M8" i="1"/>
  <c r="L9" i="1"/>
  <c r="M9" i="1"/>
  <c r="L10" i="1"/>
  <c r="M10" i="1"/>
  <c r="L11" i="1"/>
  <c r="M11" i="1"/>
  <c r="L12" i="1"/>
  <c r="M12" i="1"/>
  <c r="L13" i="1"/>
  <c r="M13" i="1"/>
  <c r="L14" i="1"/>
  <c r="M14" i="1"/>
  <c r="L15" i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L30" i="1"/>
  <c r="M30" i="1"/>
  <c r="M31" i="1"/>
  <c r="M33" i="1"/>
  <c r="L34" i="1"/>
  <c r="M34" i="1"/>
  <c r="L35" i="1"/>
  <c r="M35" i="1"/>
  <c r="L36" i="1"/>
  <c r="M36" i="1"/>
  <c r="L37" i="1"/>
  <c r="M37" i="1"/>
  <c r="L38" i="1"/>
  <c r="M38" i="1"/>
  <c r="L39" i="1"/>
  <c r="M39" i="1"/>
  <c r="L40" i="1"/>
  <c r="M40" i="1"/>
  <c r="L41" i="1"/>
  <c r="M41" i="1"/>
  <c r="L42" i="1"/>
  <c r="M42" i="1"/>
  <c r="L43" i="1"/>
  <c r="M43" i="1"/>
  <c r="L44" i="1"/>
  <c r="M44" i="1"/>
  <c r="L45" i="1"/>
  <c r="L59" i="1" s="1"/>
  <c r="M45" i="1"/>
  <c r="M46" i="1"/>
  <c r="L47" i="1"/>
  <c r="M47" i="1"/>
  <c r="L48" i="1"/>
  <c r="M48" i="1"/>
  <c r="L49" i="1"/>
  <c r="M49" i="1"/>
  <c r="L50" i="1"/>
  <c r="M50" i="1"/>
  <c r="L51" i="1"/>
  <c r="M51" i="1"/>
  <c r="M8" i="4"/>
  <c r="M73" i="4"/>
  <c r="M36" i="2"/>
  <c r="M33" i="2"/>
  <c r="L53" i="1"/>
  <c r="M53" i="1"/>
  <c r="L73" i="4" l="1"/>
  <c r="H7" i="3" s="1"/>
  <c r="N7" i="3" s="1"/>
  <c r="K74" i="4"/>
  <c r="M31" i="2"/>
  <c r="M30" i="2"/>
  <c r="M29" i="2"/>
  <c r="L74" i="4" l="1"/>
  <c r="D7" i="3"/>
  <c r="E7" i="3" s="1"/>
  <c r="M74" i="4"/>
  <c r="M28" i="2"/>
  <c r="M27" i="2"/>
  <c r="M26" i="2"/>
  <c r="M25" i="2"/>
  <c r="M24" i="2"/>
  <c r="M23" i="2"/>
  <c r="M22" i="2" l="1"/>
  <c r="M21" i="2"/>
  <c r="L56" i="1" l="1"/>
  <c r="M20" i="2" l="1"/>
  <c r="M19" i="2"/>
  <c r="M18" i="2"/>
  <c r="M17" i="2"/>
  <c r="M16" i="2"/>
  <c r="M15" i="2"/>
  <c r="M14" i="2"/>
  <c r="M13" i="2"/>
  <c r="M12" i="2"/>
  <c r="M11" i="2"/>
  <c r="M52" i="1"/>
  <c r="L52" i="1"/>
  <c r="G59" i="1"/>
  <c r="K5" i="3" s="1"/>
  <c r="K17" i="3" s="1"/>
  <c r="H78" i="1"/>
  <c r="H77" i="1" l="1"/>
  <c r="H76" i="1"/>
  <c r="L71" i="2" l="1"/>
  <c r="H75" i="1"/>
  <c r="H74" i="1"/>
  <c r="H86" i="1" l="1"/>
  <c r="J15" i="3"/>
  <c r="L15" i="3" s="1"/>
  <c r="J14" i="3"/>
  <c r="L14" i="3" s="1"/>
  <c r="G14" i="3"/>
  <c r="I14" i="3" s="1"/>
  <c r="J13" i="3"/>
  <c r="L13" i="3" s="1"/>
  <c r="G13" i="3"/>
  <c r="I13" i="3" s="1"/>
  <c r="J12" i="3"/>
  <c r="L12" i="3" s="1"/>
  <c r="G12" i="3"/>
  <c r="I12" i="3" s="1"/>
  <c r="J11" i="3"/>
  <c r="L11" i="3" s="1"/>
  <c r="G11" i="3"/>
  <c r="I11" i="3" s="1"/>
  <c r="J10" i="3"/>
  <c r="L10" i="3" s="1"/>
  <c r="G10" i="3"/>
  <c r="I10" i="3" s="1"/>
  <c r="J9" i="3"/>
  <c r="L9" i="3" s="1"/>
  <c r="G9" i="3"/>
  <c r="I9" i="3" s="1"/>
  <c r="J8" i="3"/>
  <c r="L8" i="3" s="1"/>
  <c r="G8" i="3"/>
  <c r="I8" i="3" s="1"/>
  <c r="J7" i="3"/>
  <c r="L7" i="3" s="1"/>
  <c r="G7" i="3"/>
  <c r="I7" i="3" s="1"/>
  <c r="J6" i="3"/>
  <c r="L6" i="3" s="1"/>
  <c r="G6" i="3"/>
  <c r="J5" i="3"/>
  <c r="L5" i="3" s="1"/>
  <c r="G5" i="3"/>
  <c r="G15" i="3"/>
  <c r="I15" i="3" s="1"/>
  <c r="J17" i="3" l="1"/>
  <c r="L17" i="3" s="1"/>
  <c r="L60" i="1" l="1"/>
  <c r="H5" i="3" l="1"/>
  <c r="H6" i="3"/>
  <c r="I6" i="3" s="1"/>
  <c r="M10" i="2"/>
  <c r="M9" i="2"/>
  <c r="M8" i="2"/>
  <c r="N5" i="3" l="1"/>
  <c r="I5" i="3"/>
  <c r="N6" i="3"/>
  <c r="N17" i="3" s="1"/>
  <c r="D6" i="3"/>
  <c r="D5" i="3"/>
  <c r="E5" i="3" s="1"/>
  <c r="E6" i="3" l="1"/>
  <c r="D17" i="3"/>
  <c r="E17" i="3" s="1"/>
  <c r="K71" i="2"/>
  <c r="M71" i="2"/>
  <c r="K60" i="1"/>
  <c r="M60" i="1"/>
  <c r="G16" i="3" l="1"/>
  <c r="I16" i="3" s="1"/>
  <c r="G17" i="3" l="1"/>
  <c r="I1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tc={9BBB659E-5207-5C45-B0C9-F58CA5D08987}</author>
    <author>tc={F8C93272-9645-B744-AC00-270D844F6AE3}</author>
    <author>tc={94E168F2-B43D-964F-8DED-FC1AF63EECC7}</author>
    <author>Microsoft Office User</author>
    <author>tc={DED6C0B5-BD52-9C40-82E1-310D665695A2}</author>
    <author>tc={22B6FC66-55C4-E641-9AE4-5B7E01D1B35F}</author>
  </authors>
  <commentList>
    <comment ref="H9" authorId="0" shapeId="0" xr:uid="{9BBB659E-5207-5C45-B0C9-F58CA5D08987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Prix Initial : 680 Euros
Prix racheté: 630 Euros
</t>
      </text>
    </comment>
    <comment ref="G10" authorId="1" shapeId="0" xr:uid="{F8C93272-9645-B744-AC00-270D844F6AE3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2,700 T =
 1300 Casiers	</t>
      </text>
    </comment>
    <comment ref="I10" authorId="2" shapeId="0" xr:uid="{94E168F2-B43D-964F-8DED-FC1AF63EECC7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PV: 2,50 Euros le Casier
</t>
      </text>
    </comment>
    <comment ref="K23" authorId="3" shapeId="0" xr:uid="{7DDCCEC3-8054-2F4E-B460-00EF44B16A96}">
      <text>
        <r>
          <rPr>
            <b/>
            <sz val="10"/>
            <color rgb="FF000000"/>
            <rFont val="Tahoma"/>
            <family val="2"/>
          </rPr>
          <t xml:space="preserve">Transport: 700 EUros
</t>
        </r>
        <r>
          <rPr>
            <b/>
            <sz val="10"/>
            <color rgb="FF000000"/>
            <rFont val="Tahoma"/>
            <family val="2"/>
          </rPr>
          <t>112 EUros de frais d'attente ( rajout de 8 EUros / Tonne sur le PV)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H29" authorId="4" shapeId="0" xr:uid="{DED6C0B5-BD52-9C40-82E1-310D665695A2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Prix achat initial : 300€
Prix acheté: 150€
</t>
      </text>
    </comment>
    <comment ref="H33" authorId="5" shapeId="0" xr:uid="{22B6FC66-55C4-E641-9AE4-5B7E01D1B35F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Revoir le PA en fonction du poids chargé
</t>
      </text>
    </comment>
    <comment ref="H42" authorId="3" shapeId="0" xr:uid="{06B721B1-E8C0-B440-AACA-7ECF9BF7E587}">
      <text>
        <r>
          <rPr>
            <b/>
            <sz val="10"/>
            <color rgb="FF000000"/>
            <rFont val="Tahoma"/>
            <family val="2"/>
          </rPr>
          <t xml:space="preserve">PA Initial: 158€ 
</t>
        </r>
        <r>
          <rPr>
            <b/>
            <sz val="10"/>
            <color rgb="FF000000"/>
            <rFont val="Tahoma"/>
            <family val="2"/>
          </rPr>
          <t>Prix acheté: 100€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H43" authorId="3" shapeId="0" xr:uid="{46A612EB-F6FA-D945-8388-1785DB59D33D}">
      <text>
        <r>
          <rPr>
            <sz val="10"/>
            <color rgb="FF000000"/>
            <rFont val="Tahoma"/>
            <family val="2"/>
          </rPr>
          <t xml:space="preserve">Prix intial: 258€
</t>
        </r>
        <r>
          <rPr>
            <sz val="10"/>
            <color rgb="FF000000"/>
            <rFont val="Tahoma"/>
            <family val="2"/>
          </rPr>
          <t xml:space="preserve">Prix acheté: 158€
</t>
        </r>
      </text>
    </comment>
    <comment ref="G45" authorId="3" shapeId="0" xr:uid="{034A7394-D65B-9049-B82B-94CEDAD60523}">
      <text>
        <r>
          <rPr>
            <b/>
            <sz val="10"/>
            <color rgb="FF000000"/>
            <rFont val="Tahoma"/>
            <family val="2"/>
          </rPr>
          <t>Poids déclaré a Eureausources : 3,940 T en prévision de la parte après production</t>
        </r>
      </text>
    </comment>
    <comment ref="L56" authorId="3" shapeId="0" xr:uid="{4A17F0FF-7C79-884F-B42E-6601B143E389}">
      <text>
        <r>
          <rPr>
            <b/>
            <sz val="10"/>
            <color rgb="FF000000"/>
            <rFont val="Tahoma"/>
            <family val="2"/>
          </rPr>
          <t xml:space="preserve">Transport : 225 EUros refacturé 270 Euros soit 45 Euros de marge en plus des big-bags	</t>
        </r>
        <r>
          <rPr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Jean-Pierre CABROL</author>
  </authors>
  <commentList>
    <comment ref="I24" authorId="0" shapeId="0" xr:uid="{CE3145CA-119D-6446-8262-CBA04D73577E}">
      <text>
        <r>
          <rPr>
            <b/>
            <sz val="10"/>
            <color rgb="FF000000"/>
            <rFont val="Tahoma"/>
            <family val="2"/>
          </rPr>
          <t xml:space="preserve">PV de 370€-2% 
</t>
        </r>
        <r>
          <rPr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Jean-Pierre CABROL</author>
  </authors>
  <commentList>
    <comment ref="I39" authorId="0" shapeId="0" xr:uid="{F68FB4C2-730E-174E-BA06-5841A3A799CF}">
      <text>
        <r>
          <rPr>
            <sz val="10"/>
            <color rgb="FF000000"/>
            <rFont val="Tahoma"/>
            <family val="2"/>
          </rPr>
          <t xml:space="preserve">770€ facturé en raison du cout sup de 270€ suite camion détourné et tp facturé de 1150
</t>
        </r>
        <r>
          <rPr>
            <sz val="10"/>
            <color rgb="FF000000"/>
            <rFont val="Tahoma"/>
            <family val="2"/>
          </rPr>
          <t>au lieu de 880€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tc={174ED587-2968-3E4C-86B8-A63676F2E521}</author>
    <author>tc={FE895FA9-7AB8-7B4E-8820-39AAFEBC96E5}</author>
    <author>tc={B414F9B6-4963-AA45-B822-BA94CD1DFBF2}</author>
    <author>Microsoft Office User</author>
    <author>tc={89F6A27C-7C34-FC41-9FEC-471FBF2813E5}</author>
  </authors>
  <commentList>
    <comment ref="H7" authorId="0" shapeId="0" xr:uid="{174ED587-2968-3E4C-86B8-A63676F2E521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PA Initial : 545€
PA = 445€</t>
      </text>
    </comment>
    <comment ref="H8" authorId="1" shapeId="0" xr:uid="{FE895FA9-7AB8-7B4E-8820-39AAFEBC96E5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Prix Initial : 285 Euros  // Prix acheté : 230 Euros</t>
      </text>
    </comment>
    <comment ref="H9" authorId="2" shapeId="0" xr:uid="{B414F9B6-4963-AA45-B822-BA94CD1DFBF2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PA Initial : 170€
Prix acheté: 100€</t>
      </text>
    </comment>
    <comment ref="I11" authorId="3" shapeId="0" xr:uid="{79D0E3D5-EA34-CE4A-B015-44A7BC239996}">
      <text>
        <r>
          <rPr>
            <sz val="10"/>
            <color rgb="FF000000"/>
            <rFont val="Avenir Next"/>
            <family val="34"/>
          </rPr>
          <t xml:space="preserve">PV: 420 Euros - 2% D'escompte
</t>
        </r>
      </text>
    </comment>
    <comment ref="H33" authorId="3" shapeId="0" xr:uid="{EA80D327-965A-3746-A9ED-7598D070C1FD}">
      <text>
        <r>
          <rPr>
            <b/>
            <sz val="10"/>
            <color rgb="FF000000"/>
            <rFont val="Tahoma"/>
            <family val="2"/>
          </rPr>
          <t xml:space="preserve">PA Initial: 158€ 
</t>
        </r>
        <r>
          <rPr>
            <b/>
            <sz val="10"/>
            <color rgb="FF000000"/>
            <rFont val="Tahoma"/>
            <family val="2"/>
          </rPr>
          <t>Prix acheté: 100€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H77" authorId="4" shapeId="0" xr:uid="{89F6A27C-7C34-FC41-9FEC-471FBF2813E5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Prix achat initial: 680€
Prix acheté: 630€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Jean-Pierre CABROL</author>
    <author>tc={723FA70B-6E1B-9346-BD4F-995B7A0B18FB}</author>
    <author>tc={4AEF7966-5163-204F-8555-9F1D4CB42CFF}</author>
    <author>tc={B057468E-E9F5-0945-979E-57A4A2E21793}</author>
  </authors>
  <commentList>
    <comment ref="H7" authorId="0" shapeId="0" xr:uid="{832BF402-D0C7-F547-AB09-112086F5BE8D}">
      <text>
        <r>
          <rPr>
            <b/>
            <sz val="10"/>
            <color rgb="FF000000"/>
            <rFont val="Tahoma"/>
            <family val="2"/>
          </rPr>
          <t>Jean-Pierre CABROL: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Attente baisse du PA de 5€/t, suite faible poids</t>
        </r>
      </text>
    </comment>
    <comment ref="K19" authorId="1" shapeId="0" xr:uid="{723FA70B-6E1B-9346-BD4F-995B7A0B18FB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TP de 480 € à facturer à Teissieres
</t>
      </text>
    </comment>
    <comment ref="I33" authorId="0" shapeId="0" xr:uid="{73EC4774-99A6-B84A-8E87-4259C8D94EE0}">
      <text>
        <r>
          <rPr>
            <b/>
            <sz val="10"/>
            <color rgb="FF000000"/>
            <rFont val="Tahoma"/>
            <family val="2"/>
          </rPr>
          <t>Jean-Pierre CABROL: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PV : 440 € - 2% escompte
</t>
        </r>
      </text>
    </comment>
    <comment ref="G38" authorId="2" shapeId="0" xr:uid="{4AEF7966-5163-204F-8555-9F1D4CB42CFF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2,700 T =
 1300 Casiers	</t>
      </text>
    </comment>
    <comment ref="I38" authorId="3" shapeId="0" xr:uid="{B057468E-E9F5-0945-979E-57A4A2E21793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PV: 2,50 Euros le Casier
</t>
      </text>
    </comment>
    <comment ref="H39" authorId="0" shapeId="0" xr:uid="{27881696-9474-4649-A975-59DCA2B349C2}">
      <text>
        <r>
          <rPr>
            <b/>
            <sz val="10"/>
            <color rgb="FF000000"/>
            <rFont val="Tahoma"/>
            <family val="2"/>
          </rPr>
          <t xml:space="preserve">-5€ suite faible pds chargé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H41" authorId="0" shapeId="0" xr:uid="{BD699CCD-F704-D340-B3B5-22D15BFDF358}">
      <text>
        <r>
          <rPr>
            <b/>
            <sz val="10"/>
            <color rgb="FF000000"/>
            <rFont val="Tahoma"/>
            <family val="2"/>
          </rPr>
          <t xml:space="preserve">- 5€ suite faible pds chargé
</t>
        </r>
      </text>
    </comment>
    <comment ref="H42" authorId="0" shapeId="0" xr:uid="{0F959F04-F299-FD4E-8699-CB411F7D421E}">
      <text>
        <r>
          <rPr>
            <b/>
            <sz val="10"/>
            <color rgb="FF000000"/>
            <rFont val="Tahoma"/>
            <family val="2"/>
          </rPr>
          <t>-5€ suite faible pds chargé</t>
        </r>
      </text>
    </comment>
    <comment ref="H44" authorId="0" shapeId="0" xr:uid="{4E367451-B8BE-2643-841A-E4056EAA0769}">
      <text>
        <r>
          <rPr>
            <b/>
            <sz val="10"/>
            <color rgb="FF000000"/>
            <rFont val="Tahoma"/>
            <family val="2"/>
          </rPr>
          <t>-10€/t suite faible poids chargé. PA initial de 495€</t>
        </r>
      </text>
    </comment>
    <comment ref="H45" authorId="0" shapeId="0" xr:uid="{B2ACF1F3-35A3-E54B-9E20-A5FBEB5E8FE4}">
      <text>
        <r>
          <rPr>
            <b/>
            <sz val="10"/>
            <color rgb="FF000000"/>
            <rFont val="Tahoma"/>
            <family val="2"/>
          </rPr>
          <t>-10€/t suite faible poids chargé. PA initial de 445 €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H56" authorId="0" shapeId="0" xr:uid="{AF583424-2391-8140-BD3D-7894AFDE15DE}">
      <text>
        <r>
          <rPr>
            <b/>
            <sz val="10"/>
            <color rgb="FF000000"/>
            <rFont val="Tahoma"/>
            <family val="2"/>
          </rPr>
          <t>Baisse du PA de 50 €/t suite faible poids chargé</t>
        </r>
      </text>
    </comment>
    <comment ref="H63" authorId="0" shapeId="0" xr:uid="{1BDBE79D-1DF6-714A-8482-5AEFAFA7DAE3}">
      <text>
        <r>
          <rPr>
            <b/>
            <sz val="10"/>
            <color rgb="FF000000"/>
            <rFont val="Tahoma"/>
            <family val="2"/>
          </rPr>
          <t xml:space="preserve">Baisse du PA de 100 €/t suite faible poids chargé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Jean-Pierre CABROL</author>
  </authors>
  <commentList>
    <comment ref="I10" authorId="0" shapeId="0" xr:uid="{2BA6AF14-4BF6-8848-8D36-BC33F31DD225}">
      <text>
        <r>
          <rPr>
            <b/>
            <sz val="10"/>
            <color rgb="FF000000"/>
            <rFont val="Tahoma"/>
            <family val="2"/>
          </rPr>
          <t>Jean-Pierre CABROL: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PV : 440 € - 2% escompte
</t>
        </r>
      </text>
    </comment>
    <comment ref="H18" authorId="0" shapeId="0" xr:uid="{E515C7D4-3CA7-5343-B4C3-A9D9EDFF0403}">
      <text>
        <r>
          <rPr>
            <b/>
            <sz val="10"/>
            <color rgb="FF000000"/>
            <rFont val="Tahoma"/>
            <family val="2"/>
          </rPr>
          <t>Baisse de 10€/t suite faible poids chargé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H19" authorId="0" shapeId="0" xr:uid="{C7C18EA0-F1E8-BC48-B1C7-A73DD06AD00E}">
      <text>
        <r>
          <rPr>
            <b/>
            <sz val="10"/>
            <color rgb="FF000000"/>
            <rFont val="Tahoma"/>
            <family val="2"/>
          </rPr>
          <t xml:space="preserve">Baisse de 10€/t suite faible poids chargé
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H46" authorId="0" shapeId="0" xr:uid="{F3578C8A-345A-CC49-914B-43322824E8B1}">
      <text>
        <r>
          <rPr>
            <b/>
            <sz val="10"/>
            <color rgb="FF000000"/>
            <rFont val="Tahoma"/>
            <family val="2"/>
          </rPr>
          <t xml:space="preserve">Baisse de 10
</t>
        </r>
        <r>
          <rPr>
            <b/>
            <sz val="10"/>
            <color rgb="FF000000"/>
            <rFont val="Tahoma"/>
            <family val="2"/>
          </rPr>
          <t>€/t sur PA initial de 385 €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I46" authorId="0" shapeId="0" xr:uid="{5DA1D32D-E3EB-A445-8FE5-F8FE7F94DF32}">
      <text>
        <r>
          <rPr>
            <b/>
            <sz val="10"/>
            <color rgb="FF000000"/>
            <rFont val="Tahoma"/>
            <family val="2"/>
          </rPr>
          <t>Jean-Pierre CABROL: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PV : 440 € - 2% escompte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Jean-Pierre CABROL</author>
  </authors>
  <commentList>
    <comment ref="I32" authorId="0" shapeId="0" xr:uid="{860E39E5-D366-8F40-A82F-30F0F1A0ABD1}">
      <text>
        <r>
          <rPr>
            <b/>
            <sz val="10"/>
            <color rgb="FF000000"/>
            <rFont val="Tahoma"/>
            <family val="2"/>
          </rPr>
          <t>Pa iniial de 470 € - 2% escpte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I44" authorId="0" shapeId="0" xr:uid="{7D8E9CE8-1F8E-994D-9B62-5533F21A1EB6}">
      <text>
        <r>
          <rPr>
            <b/>
            <sz val="10"/>
            <color rgb="FF000000"/>
            <rFont val="Tahoma"/>
            <family val="2"/>
          </rPr>
          <t xml:space="preserve">PV initial 470 € - 2% escompte
</t>
        </r>
        <r>
          <rPr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Jean-Pierre CABROL</author>
  </authors>
  <commentList>
    <comment ref="I15" authorId="0" shapeId="0" xr:uid="{C5A4500D-4108-844D-9D81-9A1951787867}">
      <text>
        <r>
          <rPr>
            <b/>
            <sz val="10"/>
            <color rgb="FF000000"/>
            <rFont val="Tahoma"/>
            <family val="2"/>
          </rPr>
          <t>PA initial 450 - 2%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J42" authorId="0" shapeId="0" xr:uid="{B00FE586-249D-3048-9D82-DEC4D093C7E0}">
      <text>
        <r>
          <rPr>
            <sz val="10"/>
            <color rgb="FF000000"/>
            <rFont val="Tahoma"/>
            <family val="2"/>
          </rPr>
          <t>Ref EDEAL renseignée sur facture FERTRANS est fausse. il est noté JPC250501 au lieu de 250711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Jean-Pierre CABROL</author>
    <author>tc={6172F742-59DB-8045-99C9-B029C8BA7103}</author>
    <author>tc={7F9FFD94-AC4F-9C4E-9624-164659BB72ED}</author>
  </authors>
  <commentList>
    <comment ref="I7" authorId="0" shapeId="0" xr:uid="{650DB93F-8846-F34A-8A6E-8F1CC3CFDEA2}">
      <text>
        <r>
          <rPr>
            <b/>
            <sz val="10"/>
            <color rgb="FF000000"/>
            <rFont val="Tahoma"/>
            <family val="2"/>
          </rPr>
          <t xml:space="preserve">PV 430 €-2% Escompte 
</t>
        </r>
      </text>
    </comment>
    <comment ref="G9" authorId="1" shapeId="0" xr:uid="{6172F742-59DB-8045-99C9-B029C8BA7103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2,700 T =
 1300 Casiers	</t>
      </text>
    </comment>
    <comment ref="I9" authorId="2" shapeId="0" xr:uid="{7F9FFD94-AC4F-9C4E-9624-164659BB72ED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PV: 2,50 Euros le Casier
</t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Jean-Pierre CABROL</author>
  </authors>
  <commentList>
    <comment ref="I20" authorId="0" shapeId="0" xr:uid="{81EF3E28-DDF0-CE40-AF30-B5F3335BE7EA}">
      <text>
        <r>
          <rPr>
            <b/>
            <sz val="10"/>
            <color rgb="FF000000"/>
            <rFont val="Tahoma"/>
            <family val="2"/>
          </rPr>
          <t xml:space="preserve">PA de 410€-2%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I56" authorId="0" shapeId="0" xr:uid="{E5DC27D4-D2DF-774D-9945-03A1F7EC33B9}">
      <text>
        <r>
          <rPr>
            <b/>
            <sz val="10"/>
            <color rgb="FF000000"/>
            <rFont val="Tahoma"/>
            <family val="2"/>
          </rPr>
          <t xml:space="preserve">PV 400 - 2%
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I62" authorId="0" shapeId="0" xr:uid="{64F849BF-0A8D-B046-8A46-807E0960BCC0}">
      <text>
        <r>
          <rPr>
            <b/>
            <sz val="10"/>
            <color rgb="FF000000"/>
            <rFont val="Tahoma"/>
            <family val="2"/>
          </rPr>
          <t xml:space="preserve">PV de 400 € - 2%
</t>
        </r>
        <r>
          <rPr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Jean-Pierre CABROL</author>
  </authors>
  <commentList>
    <comment ref="E19" authorId="0" shapeId="0" xr:uid="{41A79E33-AAC0-5A42-8077-D2B711294C30}">
      <text>
        <r>
          <rPr>
            <b/>
            <sz val="10"/>
            <color rgb="FF000000"/>
            <rFont val="Tahoma"/>
            <family val="2"/>
          </rPr>
          <t xml:space="preserve">Indiquer le nº de commande sur la facture
</t>
        </r>
        <r>
          <rPr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<sst xmlns="http://schemas.openxmlformats.org/spreadsheetml/2006/main" count="2834" uniqueCount="1481">
  <si>
    <t>Transac</t>
    <phoneticPr fontId="0" type="noConversion"/>
  </si>
  <si>
    <t>N° Facture</t>
    <phoneticPr fontId="0" type="noConversion"/>
  </si>
  <si>
    <t>Date Chgement</t>
    <phoneticPr fontId="0" type="noConversion"/>
  </si>
  <si>
    <t>Fournisseur</t>
  </si>
  <si>
    <t>Client</t>
    <phoneticPr fontId="0" type="noConversion"/>
  </si>
  <si>
    <t>Matières</t>
  </si>
  <si>
    <t>Poids</t>
  </si>
  <si>
    <t>P.A</t>
    <phoneticPr fontId="0" type="noConversion"/>
  </si>
  <si>
    <t>P.V</t>
    <phoneticPr fontId="0" type="noConversion"/>
  </si>
  <si>
    <t>Transporteur</t>
    <phoneticPr fontId="0" type="noConversion"/>
  </si>
  <si>
    <t>Coût TP</t>
    <phoneticPr fontId="0" type="noConversion"/>
  </si>
  <si>
    <t>M.Co MCo/Tonne</t>
    <phoneticPr fontId="0" type="noConversion"/>
  </si>
  <si>
    <t xml:space="preserve">C.A </t>
    <phoneticPr fontId="0" type="noConversion"/>
  </si>
  <si>
    <t>PMV :</t>
  </si>
  <si>
    <t>JANVIER 2025</t>
  </si>
  <si>
    <t>FÉVRIER 2025</t>
  </si>
  <si>
    <t>JPC250101</t>
  </si>
  <si>
    <t>REVIPLAST</t>
  </si>
  <si>
    <t>Véolia PMG Nº10081</t>
  </si>
  <si>
    <t>PP broyé couleur non chargé</t>
  </si>
  <si>
    <t>PP broyé couleur chargé</t>
  </si>
  <si>
    <t>TCV</t>
  </si>
  <si>
    <t>06.01/07.01</t>
  </si>
  <si>
    <t>SL250101</t>
  </si>
  <si>
    <t>ARFP</t>
  </si>
  <si>
    <t>PEHD Broyé Roto</t>
  </si>
  <si>
    <t>NEVEUX SEBICO CFF24NEV01390.</t>
  </si>
  <si>
    <t>Fertrans</t>
  </si>
  <si>
    <t>SL250102</t>
  </si>
  <si>
    <t>TAFANEL</t>
  </si>
  <si>
    <t>PEHD Casiers</t>
  </si>
  <si>
    <t>JPC250102</t>
  </si>
  <si>
    <t>REVIPLAST-LIMOGES</t>
  </si>
  <si>
    <t>PEBD film couleur en balles</t>
  </si>
  <si>
    <t>PEBD film 80% nat en balles</t>
  </si>
  <si>
    <t>PEBD film 90% nat en balles</t>
  </si>
  <si>
    <t>PEBD film 95% nat en balles</t>
  </si>
  <si>
    <t>PEBD film 98% nat en balles</t>
  </si>
  <si>
    <t>GEMINI POE/25 0089</t>
  </si>
  <si>
    <t>SL250103</t>
  </si>
  <si>
    <t>CHANEL</t>
  </si>
  <si>
    <t>SFP</t>
  </si>
  <si>
    <t>LMIF</t>
  </si>
  <si>
    <t>PS thermo couleur</t>
  </si>
  <si>
    <t>PS thermo blanc</t>
  </si>
  <si>
    <t>10.01</t>
  </si>
  <si>
    <t>SL250104</t>
  </si>
  <si>
    <t>CHÂTEAU D'EAU (84)</t>
  </si>
  <si>
    <t>NPPM</t>
  </si>
  <si>
    <t>PP Racks à broyer</t>
  </si>
  <si>
    <t>10.01/14.01</t>
  </si>
  <si>
    <t>SL250105</t>
  </si>
  <si>
    <t xml:space="preserve">BUTIN / CHANEL CHAMANT </t>
  </si>
  <si>
    <t>PP Aquilux</t>
  </si>
  <si>
    <t>Client</t>
  </si>
  <si>
    <t>13.01</t>
  </si>
  <si>
    <t>SL250106</t>
  </si>
  <si>
    <t>SL250107</t>
  </si>
  <si>
    <t>EUREAUSOURCES ST HIPPO 37</t>
  </si>
  <si>
    <t>PC Bonbonnes en balles</t>
  </si>
  <si>
    <t>LAMBERT</t>
  </si>
  <si>
    <t>PET Bonbonnes en balles</t>
  </si>
  <si>
    <t>16.01/17.01</t>
  </si>
  <si>
    <t>16.01 13H30</t>
  </si>
  <si>
    <t>22.01</t>
  </si>
  <si>
    <t>22.01.2025</t>
  </si>
  <si>
    <t>Refacturation à 350 Euros Château D'eau</t>
  </si>
  <si>
    <t>CHÂTEAU D'EAU ( 84)</t>
  </si>
  <si>
    <t>SL250108</t>
  </si>
  <si>
    <t>F.E.R ( 80)</t>
  </si>
  <si>
    <t>PEBD Film 98% Naturel</t>
  </si>
  <si>
    <t>PP BB B</t>
  </si>
  <si>
    <t>CHANEL (BUTIN)</t>
  </si>
  <si>
    <t>PEBD Film 98%</t>
  </si>
  <si>
    <t>29.01</t>
  </si>
  <si>
    <t>SL250109</t>
  </si>
  <si>
    <t>17.01</t>
  </si>
  <si>
    <t xml:space="preserve">BUTIN ( CHANEL) </t>
  </si>
  <si>
    <t>PS Plateaux Couleur</t>
  </si>
  <si>
    <t>Ps Plateaux Blanc</t>
  </si>
  <si>
    <t>SL250110</t>
  </si>
  <si>
    <t>PS Plateaux Thermo Couleur</t>
  </si>
  <si>
    <t>20.01 13H30</t>
  </si>
  <si>
    <r>
      <t xml:space="preserve">CHANEL </t>
    </r>
    <r>
      <rPr>
        <b/>
        <sz val="9"/>
        <color theme="3" tint="0.249977111117893"/>
        <rFont val="Avenir Next Regular"/>
      </rPr>
      <t>( Q44111330)</t>
    </r>
  </si>
  <si>
    <r>
      <t xml:space="preserve">TT PLAST </t>
    </r>
    <r>
      <rPr>
        <b/>
        <sz val="9"/>
        <color theme="3" tint="0.249977111117893"/>
        <rFont val="Avenir Next Regular"/>
      </rPr>
      <t>922636</t>
    </r>
  </si>
  <si>
    <r>
      <t xml:space="preserve">GEMINI  </t>
    </r>
    <r>
      <rPr>
        <b/>
        <sz val="9"/>
        <color theme="3" tint="0.249977111117893"/>
        <rFont val="Avenir Next Regular"/>
      </rPr>
      <t>POE 25 0309</t>
    </r>
  </si>
  <si>
    <t>JPC250103</t>
  </si>
  <si>
    <t>RAVAGO Mornico</t>
  </si>
  <si>
    <t>PP broyé couleur</t>
  </si>
  <si>
    <t>JPC250104</t>
  </si>
  <si>
    <t>PS broyé couleur</t>
  </si>
  <si>
    <t>PS blanc broyé</t>
  </si>
  <si>
    <t>3654-0125</t>
  </si>
  <si>
    <t>SL250111</t>
  </si>
  <si>
    <t>BUTIN / CHANEL COMPIEGNE</t>
  </si>
  <si>
    <t>TCV Perrenot</t>
  </si>
  <si>
    <t>21.01/22.01 9H00</t>
  </si>
  <si>
    <t>JPC250105</t>
  </si>
  <si>
    <t>3657-0125</t>
  </si>
  <si>
    <t>GEMINI POE/25 0365</t>
  </si>
  <si>
    <t>21.01</t>
  </si>
  <si>
    <t>Eureausources Marolles</t>
  </si>
  <si>
    <t>Butin</t>
  </si>
  <si>
    <t>PC Bonbonnes</t>
  </si>
  <si>
    <t>Lmif</t>
  </si>
  <si>
    <t>Refacturation 265 Euros à Eureausources</t>
  </si>
  <si>
    <t>3658-0125</t>
  </si>
  <si>
    <r>
      <t xml:space="preserve">GEMINI  </t>
    </r>
    <r>
      <rPr>
        <b/>
        <sz val="9"/>
        <color theme="3" tint="0.249977111117893"/>
        <rFont val="Avenir Next Regular"/>
      </rPr>
      <t>POE 25 0235</t>
    </r>
  </si>
  <si>
    <t xml:space="preserve">GVJ MATERIELS </t>
  </si>
  <si>
    <t>3656-0125</t>
  </si>
  <si>
    <t xml:space="preserve">% Évolution du CA </t>
  </si>
  <si>
    <t>Marge CO 2024</t>
  </si>
  <si>
    <t>Tonnes chargées en 2024</t>
  </si>
  <si>
    <t>Evolution Tonnes en %</t>
  </si>
  <si>
    <t>JANVIER</t>
  </si>
  <si>
    <t>FEVRIER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</si>
  <si>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</si>
  <si>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</si>
  <si>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</si>
  <si>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</si>
  <si>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</si>
  <si>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</si>
  <si>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</si>
  <si>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</si>
  <si>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</si>
  <si>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</si>
  <si>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</si>
  <si>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CA 2024</t>
  </si>
  <si>
    <t>CA 2025</t>
  </si>
  <si>
    <t>Marge CO 2025</t>
  </si>
  <si>
    <t>Tonnes chargées en 2025</t>
  </si>
  <si>
    <t>PLASTICOS LARROSA</t>
  </si>
  <si>
    <t>PVC Film Blanc</t>
  </si>
  <si>
    <t>DELTA DIVISION</t>
  </si>
  <si>
    <t>SL250112</t>
  </si>
  <si>
    <t>SL250113</t>
  </si>
  <si>
    <t>PEBD Bouchons à broyer</t>
  </si>
  <si>
    <t>27.01</t>
  </si>
  <si>
    <t>PEHD ROTO</t>
  </si>
  <si>
    <t>Prix achat Initial</t>
  </si>
  <si>
    <t>Prix achat réel</t>
  </si>
  <si>
    <t>Marge récupérée sup</t>
  </si>
  <si>
    <t>Dossier</t>
  </si>
  <si>
    <t>Qualité</t>
  </si>
  <si>
    <t>Tonnage</t>
  </si>
  <si>
    <t>24.01/27.01</t>
  </si>
  <si>
    <t>3655-0125</t>
  </si>
  <si>
    <t>PEBD Film Couleur Bobines</t>
  </si>
  <si>
    <t>PEBD Blanc Expansé broyé</t>
  </si>
  <si>
    <t>TOUSSAC</t>
  </si>
  <si>
    <t>NEVEUX</t>
  </si>
  <si>
    <t>PEHD Rotomoulage</t>
  </si>
  <si>
    <t>FERTRANS</t>
  </si>
  <si>
    <t>3659-0125</t>
  </si>
  <si>
    <t>PVC Blanc Broyé</t>
  </si>
  <si>
    <t>Eureausources  84 Monteux</t>
  </si>
  <si>
    <t>SL250114</t>
  </si>
  <si>
    <t>BUTIN CHANEL</t>
  </si>
  <si>
    <t>PS Plateaux Thermo Blanc</t>
  </si>
  <si>
    <t>27.01/28.01 8H30</t>
  </si>
  <si>
    <t>28.01.2025</t>
  </si>
  <si>
    <t>LMif</t>
  </si>
  <si>
    <t>RECAP ARFP - RECUPERATION MARGE DOSSIER  SL241103 ( Avoir demandé 9153 Euros)</t>
  </si>
  <si>
    <t>PVC Extrusion Blanc Broyé</t>
  </si>
  <si>
    <t>PVC Extrusion Blanc Feuilles</t>
  </si>
  <si>
    <t>SL241115</t>
  </si>
  <si>
    <t>Chargement Big-bags ARFP --&gt; Livraison Monteux</t>
  </si>
  <si>
    <t>refacturation à 6 Euros L'unité le BB + Frais de transport 270</t>
  </si>
  <si>
    <t>SL250116</t>
  </si>
  <si>
    <t>SL250117</t>
  </si>
  <si>
    <r>
      <t xml:space="preserve">RECYTHERM </t>
    </r>
    <r>
      <rPr>
        <b/>
        <sz val="9"/>
        <color theme="3" tint="0.249977111117893"/>
        <rFont val="Avenir Next Regular"/>
      </rPr>
      <t>722103.</t>
    </r>
  </si>
  <si>
    <t>Eureausources 60 - Marolles</t>
  </si>
  <si>
    <t>30.01</t>
  </si>
  <si>
    <t xml:space="preserve">PEBD film 98% </t>
  </si>
  <si>
    <t>SL250201</t>
  </si>
  <si>
    <t>SL250202</t>
  </si>
  <si>
    <t>JPC250106</t>
  </si>
  <si>
    <t>24.01 8H00 / 27.01</t>
  </si>
  <si>
    <t>29.01/31.01</t>
  </si>
  <si>
    <t>28.01/30.01</t>
  </si>
  <si>
    <t>3660-0125</t>
  </si>
  <si>
    <t>29.01/30.10</t>
  </si>
  <si>
    <t>Véolia PMG Nº10306</t>
  </si>
  <si>
    <t>SL250203A</t>
  </si>
  <si>
    <t>SL250203B</t>
  </si>
  <si>
    <t>PEBD Film 100% Naturel en balles</t>
  </si>
  <si>
    <t>NOREVAL</t>
  </si>
  <si>
    <t>Cartons pliés sur palettes</t>
  </si>
  <si>
    <t>SL250204</t>
  </si>
  <si>
    <t>SL250205</t>
  </si>
  <si>
    <t>04.02</t>
  </si>
  <si>
    <t>05.02</t>
  </si>
  <si>
    <t>Echange grillagés PAPI</t>
  </si>
  <si>
    <t>3662-0125</t>
  </si>
  <si>
    <t>JPC250201</t>
  </si>
  <si>
    <t>04.02/06.02</t>
  </si>
  <si>
    <t>GEMINI POE/25 0607</t>
  </si>
  <si>
    <t>3661-0125 / 3663-0125</t>
  </si>
  <si>
    <t>Envoi 50 Big-bags neufs + 50 anciens (Facturation à Eureausources)</t>
  </si>
  <si>
    <t>Eureausources Monteux</t>
  </si>
  <si>
    <t>3670-01125</t>
  </si>
  <si>
    <t>3666-0125</t>
  </si>
  <si>
    <t>12.02</t>
  </si>
  <si>
    <t>3667-0125</t>
  </si>
  <si>
    <t>SL250206</t>
  </si>
  <si>
    <t>EDOVA - 44 Puceul</t>
  </si>
  <si>
    <t>PLASTIQUES RECYCLES DE L'OUEST</t>
  </si>
  <si>
    <t>PEBD Expansé  Naturel en pains</t>
  </si>
  <si>
    <t>PEBD Expansé Coloré en pains</t>
  </si>
  <si>
    <t>3671-0125</t>
  </si>
  <si>
    <t>SL250207</t>
  </si>
  <si>
    <t>EDOVA - 38 St Etienne du Crossey</t>
  </si>
  <si>
    <t>CHÂTEAU D'EAU 84</t>
  </si>
  <si>
    <t>PP racks à broyer</t>
  </si>
  <si>
    <t>SL250209</t>
  </si>
  <si>
    <t>SL250210</t>
  </si>
  <si>
    <t>SL250211</t>
  </si>
  <si>
    <t xml:space="preserve">BUTIN ( CHANEL Compiègne) </t>
  </si>
  <si>
    <t>Refacturation Transport</t>
  </si>
  <si>
    <t>3673-0125</t>
  </si>
  <si>
    <t>3665-0125</t>
  </si>
  <si>
    <t>PEHD Ext Naturel</t>
  </si>
  <si>
    <t>3674-0125</t>
  </si>
  <si>
    <t>12.02/13.02 9H00</t>
  </si>
  <si>
    <t>3664-0125 (Arfp)</t>
  </si>
  <si>
    <t>3664-0125 ( Arfp)</t>
  </si>
  <si>
    <t>3675-0125</t>
  </si>
  <si>
    <t>Facturation frais de participation recyclage 3,940 Tonnes à 30 Euros/Tonne</t>
  </si>
  <si>
    <t>PRESTATIONS DEFEAUS</t>
  </si>
  <si>
    <t>PRESTATIONS EUREAUSOURCES</t>
  </si>
  <si>
    <t>SL250118</t>
  </si>
  <si>
    <t>3672-0125</t>
  </si>
  <si>
    <t>08.01</t>
  </si>
  <si>
    <t>PAPI</t>
  </si>
  <si>
    <t>PP Pièces roto</t>
  </si>
  <si>
    <t>PVC Film Coloré</t>
  </si>
  <si>
    <t>MARS 2025</t>
  </si>
  <si>
    <t>JPC250301</t>
  </si>
  <si>
    <t>14.02 / 17.02</t>
  </si>
  <si>
    <t>SL250212</t>
  </si>
  <si>
    <t>SL250213</t>
  </si>
  <si>
    <t>17.02</t>
  </si>
  <si>
    <t>VÈOLIA PMG BCF22870010448</t>
  </si>
  <si>
    <t>GEMINI POE/25 0822</t>
  </si>
  <si>
    <t>18.02/19.02</t>
  </si>
  <si>
    <t>05.02/07.02</t>
  </si>
  <si>
    <t xml:space="preserve">Eureausources 84 MONTEUX </t>
  </si>
  <si>
    <t>SL250214</t>
  </si>
  <si>
    <t>PEBD Film Naturel Bobines</t>
  </si>
  <si>
    <t xml:space="preserve">PEBD Sac Matière </t>
  </si>
  <si>
    <t>BAF PAPI du 09.01</t>
  </si>
  <si>
    <t>BAF PAPI du 05.02  (non facturé)</t>
  </si>
  <si>
    <t>PVC Blanc Feuilles</t>
  </si>
  <si>
    <t>SOLDE RESTANT</t>
  </si>
  <si>
    <t>EUREAUSOURCES Marolles</t>
  </si>
  <si>
    <t>3669-0125</t>
  </si>
  <si>
    <t>GEMINI POE/25 0874</t>
  </si>
  <si>
    <t>05.02/06.02</t>
  </si>
  <si>
    <t>20.02/21.02</t>
  </si>
  <si>
    <t>TT PLAST 922805</t>
  </si>
  <si>
    <t>JPC250203</t>
  </si>
  <si>
    <t>DCDIS Corbie</t>
  </si>
  <si>
    <t>PP big-bags A</t>
  </si>
  <si>
    <t>PP big-bags B</t>
  </si>
  <si>
    <t>GEMINI POE/25 0909</t>
  </si>
  <si>
    <t>19.02 / 21.02</t>
  </si>
  <si>
    <t>GEMINI  POE/25 0730</t>
  </si>
  <si>
    <t>JPC250204</t>
  </si>
  <si>
    <t>FLEXICO</t>
  </si>
  <si>
    <t>EUREKPLAST</t>
  </si>
  <si>
    <t>PEBD granulés naturel</t>
  </si>
  <si>
    <t>PS plateaux</t>
  </si>
  <si>
    <t>26.02/28.02</t>
  </si>
  <si>
    <t>JPC250205</t>
  </si>
  <si>
    <t>Butin-Chanel Chamant</t>
  </si>
  <si>
    <t>JPC250206</t>
  </si>
  <si>
    <t>SFP (ARFP)</t>
  </si>
  <si>
    <t>25.02/26.02</t>
  </si>
  <si>
    <t>PS Plateaux Blanc</t>
  </si>
  <si>
    <t>25.02/25.02</t>
  </si>
  <si>
    <t>MAROLLES</t>
  </si>
  <si>
    <t>Le 26.02-2 bennes PET</t>
  </si>
  <si>
    <t>CHANEL St Chamant</t>
  </si>
  <si>
    <t>Le 26.02-PS Thermo ARFP/SFP</t>
  </si>
  <si>
    <t>DEFEAUS Hermes</t>
  </si>
  <si>
    <t>JPC250202</t>
  </si>
  <si>
    <t>PLANNING ENLEVEMENTS BENNES &amp; TAUTLINER</t>
  </si>
  <si>
    <t>JPC250207</t>
  </si>
  <si>
    <t>21.02 - 1 benne VALO</t>
  </si>
  <si>
    <t>Le 26.02-1 benne DIB</t>
  </si>
  <si>
    <t>le 26.02 - 1 benne valo</t>
  </si>
  <si>
    <t>Avoir de poids S/PVC couleur</t>
  </si>
  <si>
    <t>GEMINI POE/25 1026</t>
  </si>
  <si>
    <t>27.02/27.02</t>
  </si>
  <si>
    <t>JPC250302</t>
  </si>
  <si>
    <t>27.02/03.03</t>
  </si>
  <si>
    <t>REVIPLAST-ORTHEZ</t>
  </si>
  <si>
    <t>GEMINI POE/25 1033</t>
  </si>
  <si>
    <t>JPC250303</t>
  </si>
  <si>
    <t>PVC tube couleur broyé</t>
  </si>
  <si>
    <t>PVC souple couleur broyé</t>
  </si>
  <si>
    <t>CIFRA Cde 20240676</t>
  </si>
  <si>
    <t>JPC250304</t>
  </si>
  <si>
    <t>VACHER</t>
  </si>
  <si>
    <t>PP broyé couleur injection, chargé talc</t>
  </si>
  <si>
    <t>POIDS</t>
  </si>
  <si>
    <t>Remarques</t>
  </si>
  <si>
    <t>Jrs/Qualités</t>
  </si>
  <si>
    <t>Présence de Bonbonnes-Refus de tri ... DIB</t>
  </si>
  <si>
    <t>Eureausource Marolles</t>
  </si>
  <si>
    <t>Racks PP hs avec visserie</t>
  </si>
  <si>
    <t>JPC250305</t>
  </si>
  <si>
    <t>03.03./04.03</t>
  </si>
  <si>
    <t>Véolia PMG BCF22870010592</t>
  </si>
  <si>
    <t>03.03/04.03</t>
  </si>
  <si>
    <t>JPC250306</t>
  </si>
  <si>
    <t>Eureausource Marolles/Butin</t>
  </si>
  <si>
    <t>GEMINI POE/25 1071</t>
  </si>
  <si>
    <t>Le 03.03 - 1 benne PET</t>
  </si>
  <si>
    <t>Le 03.03 - 1 benne TRITAN</t>
  </si>
  <si>
    <t>PEHD POUBELLES</t>
  </si>
  <si>
    <t>Qualités</t>
  </si>
  <si>
    <t>Val. Stock - €/t</t>
  </si>
  <si>
    <t>25.02.2025</t>
  </si>
  <si>
    <t>Date</t>
  </si>
  <si>
    <t>3678-0225</t>
  </si>
  <si>
    <t>3676-0125</t>
  </si>
  <si>
    <t>3677-0125</t>
  </si>
  <si>
    <t>3680-0225</t>
  </si>
  <si>
    <t>3681-0225</t>
  </si>
  <si>
    <t>3682-0225</t>
  </si>
  <si>
    <t>3683-0225</t>
  </si>
  <si>
    <t>3684-0225</t>
  </si>
  <si>
    <t>3685-0225</t>
  </si>
  <si>
    <t>3686-0225</t>
  </si>
  <si>
    <t>3687-0225</t>
  </si>
  <si>
    <t>3688-0225</t>
  </si>
  <si>
    <t>3689-0225</t>
  </si>
  <si>
    <t>GEMINI POE/25 0611</t>
  </si>
  <si>
    <t>3690-0225</t>
  </si>
  <si>
    <t>JPC250307</t>
  </si>
  <si>
    <t xml:space="preserve">REVIPLAST </t>
  </si>
  <si>
    <t>GEMINI POE/25 1137</t>
  </si>
  <si>
    <t>PP big-bags A en balles</t>
  </si>
  <si>
    <t>PP big-bags b en balles</t>
  </si>
  <si>
    <t>Bonbonnes PET &amp; TRITAN</t>
  </si>
  <si>
    <t>09.02/10.02</t>
  </si>
  <si>
    <t>3691-0225</t>
  </si>
  <si>
    <t>3692-0225</t>
  </si>
  <si>
    <t>3693-0225</t>
  </si>
  <si>
    <t>JPC250308</t>
  </si>
  <si>
    <t>PEBD Vulca en balles</t>
  </si>
  <si>
    <t>PEBD broyé couleur</t>
  </si>
  <si>
    <t>Le 06.03 - 2 bennes PET</t>
  </si>
  <si>
    <t>JPC250309</t>
  </si>
  <si>
    <t>28.02/28.02</t>
  </si>
  <si>
    <t>PEHD tube naturel</t>
  </si>
  <si>
    <t>Bouchons PEBD naturel</t>
  </si>
  <si>
    <t>06.03/07.03</t>
  </si>
  <si>
    <t>Fertrans-Client</t>
  </si>
  <si>
    <t>JPC250310</t>
  </si>
  <si>
    <t>BUTIN</t>
  </si>
  <si>
    <t>TTPLAST</t>
  </si>
  <si>
    <t>PEBD film 100% nat en balles</t>
  </si>
  <si>
    <t>JPC250311</t>
  </si>
  <si>
    <t>13.03/13.03</t>
  </si>
  <si>
    <t>PEBD Sacs Matières en balles</t>
  </si>
  <si>
    <t>PEBD Film Naturel en bobines</t>
  </si>
  <si>
    <t>JPC250312</t>
  </si>
  <si>
    <t>JPC250208</t>
  </si>
  <si>
    <t>3694-0225</t>
  </si>
  <si>
    <t>3695-0225</t>
  </si>
  <si>
    <t>21.02 - 1 benne PET</t>
  </si>
  <si>
    <t>Le 10.03 - 2 bennes PET</t>
  </si>
  <si>
    <t>11.03/12.03</t>
  </si>
  <si>
    <t>JPC250313</t>
  </si>
  <si>
    <t>PEBD film 99% nat en balles</t>
  </si>
  <si>
    <t>GEMINI POE/25 1234</t>
  </si>
  <si>
    <t>Facturation TP à EUREAU SOURCES</t>
  </si>
  <si>
    <t>JPC250314</t>
  </si>
  <si>
    <t>AVRIL 2025</t>
  </si>
  <si>
    <t>JPC250401</t>
  </si>
  <si>
    <t>M.Co Affaire</t>
  </si>
  <si>
    <t>Facturation frais de recyclage</t>
  </si>
  <si>
    <t>JPC250315</t>
  </si>
  <si>
    <t>12.03</t>
  </si>
  <si>
    <t>Le 12.03 - PS thermo ARFP/SFP</t>
  </si>
  <si>
    <t>Avoir ARFP 903072</t>
  </si>
  <si>
    <t>12.03/13.03</t>
  </si>
  <si>
    <t>13.03/14.03</t>
  </si>
  <si>
    <t>VÈOLIA PMG BCF22870010733</t>
  </si>
  <si>
    <t>JPC250316</t>
  </si>
  <si>
    <t>PEBD BD bouchons</t>
  </si>
  <si>
    <t>Le 14.02-1 benne PET</t>
  </si>
  <si>
    <t>Le 14.02 - 1 benne valo</t>
  </si>
  <si>
    <t>Le 17.02-1 benne PET</t>
  </si>
  <si>
    <t>Le 17.02 - 1 benne Tritan</t>
  </si>
  <si>
    <t xml:space="preserve">05.02 - 1 benne PET </t>
  </si>
  <si>
    <t>05.02 - 1 benne valo</t>
  </si>
  <si>
    <t>13.03</t>
  </si>
  <si>
    <t>Le 12.03 - 1 taut bouchons</t>
  </si>
  <si>
    <t>Facturation frais de transport à Chateau d'Eau</t>
  </si>
  <si>
    <t xml:space="preserve">TAF broyage </t>
  </si>
  <si>
    <t xml:space="preserve">Broyage à façon </t>
  </si>
  <si>
    <t>JPC250317</t>
  </si>
  <si>
    <t>JPC250318</t>
  </si>
  <si>
    <t>PVC thermo couleur broyé</t>
  </si>
  <si>
    <t>14.03/17.03</t>
  </si>
  <si>
    <t>18.03/18.03</t>
  </si>
  <si>
    <t>BUTIN SEDIC</t>
  </si>
  <si>
    <t>EUREAU SOURCE MAROLLE</t>
  </si>
  <si>
    <t>PRESTATIONS FÉVRIER</t>
  </si>
  <si>
    <t>3696-0225</t>
  </si>
  <si>
    <t>JPC250319</t>
  </si>
  <si>
    <t>JPC250320</t>
  </si>
  <si>
    <t>GEMINI POE/25 1365</t>
  </si>
  <si>
    <t>Le 18.03 - 1 benne PET</t>
  </si>
  <si>
    <t>Le 18.03 - 1 benne Valo</t>
  </si>
  <si>
    <t>Le 13.03 - 2 bennes PET</t>
  </si>
  <si>
    <t>Le 18.03 - 1benne TRITAN</t>
  </si>
  <si>
    <t>Le 18.03-1 benne PET</t>
  </si>
  <si>
    <t>DEFEAUS HERMES</t>
  </si>
  <si>
    <t>Le 24.03-2 bennes PET</t>
  </si>
  <si>
    <t>3698-0325</t>
  </si>
  <si>
    <t>3699-0325</t>
  </si>
  <si>
    <t>3700-0325</t>
  </si>
  <si>
    <t>3701-0325</t>
  </si>
  <si>
    <t>3702-0325</t>
  </si>
  <si>
    <t>3703-0325</t>
  </si>
  <si>
    <t>3704-0325</t>
  </si>
  <si>
    <t>20.03/21.03</t>
  </si>
  <si>
    <t>3705-0325</t>
  </si>
  <si>
    <t>3706-0325</t>
  </si>
  <si>
    <t>JPC250402</t>
  </si>
  <si>
    <t>Le 21.03-PS thermo ARFP/SFP</t>
  </si>
  <si>
    <t>21.03</t>
  </si>
  <si>
    <t>Transport sur enlèvement</t>
  </si>
  <si>
    <t>3707-0325</t>
  </si>
  <si>
    <t>PEBD film naturel</t>
  </si>
  <si>
    <t>JCP250321</t>
  </si>
  <si>
    <t>Le 24.03-PS thermo ARFP/SFP</t>
  </si>
  <si>
    <t>Stock Film</t>
  </si>
  <si>
    <t xml:space="preserve">Le 27.02-Mixte et Film </t>
  </si>
  <si>
    <t>JPC250322</t>
  </si>
  <si>
    <t xml:space="preserve">Facturation TP   </t>
  </si>
  <si>
    <t>26.03/27.03</t>
  </si>
  <si>
    <t>25.03</t>
  </si>
  <si>
    <t>3708-0325</t>
  </si>
  <si>
    <t>3709-0325</t>
  </si>
  <si>
    <t>Le 13.03 écahnge caisses roto PE</t>
  </si>
  <si>
    <t>3710-0325</t>
  </si>
  <si>
    <t>GEMINI  POE/25 1179</t>
  </si>
  <si>
    <t>14.03</t>
  </si>
  <si>
    <t>Livraison ARFP-SERVACHEM</t>
  </si>
  <si>
    <t>STOCK POUBELLES BEAUVAIS</t>
  </si>
  <si>
    <t xml:space="preserve">HD ROTO </t>
  </si>
  <si>
    <t>Pds Brut</t>
  </si>
  <si>
    <t>Pds Net</t>
  </si>
  <si>
    <t>STOCK roto PAPI</t>
  </si>
  <si>
    <t>Véolia PMG BCF22870010846</t>
  </si>
  <si>
    <t>JPC250323</t>
  </si>
  <si>
    <t>PS plateau thermo avec carton</t>
  </si>
  <si>
    <t>PIHEN</t>
  </si>
  <si>
    <t>06.02.2025</t>
  </si>
  <si>
    <t>Coût TP</t>
  </si>
  <si>
    <t>Désignation - Qualités</t>
  </si>
  <si>
    <t>STOCK Film PEBD nat. ARFP</t>
  </si>
  <si>
    <t>05.02.2025</t>
  </si>
  <si>
    <t>Transport LMIF</t>
  </si>
  <si>
    <t>JPC250324</t>
  </si>
  <si>
    <t>0,760 + 0,800</t>
  </si>
  <si>
    <t>0,860 + 0,960</t>
  </si>
  <si>
    <t>0,860 + 0,800</t>
  </si>
  <si>
    <t>Attente poids ARFP</t>
  </si>
  <si>
    <t>3711-0325</t>
  </si>
  <si>
    <t>3712-0325</t>
  </si>
  <si>
    <t>JPC250403</t>
  </si>
  <si>
    <t>01.04/02.04</t>
  </si>
  <si>
    <t>0,780 + 0,840</t>
  </si>
  <si>
    <t>28.03</t>
  </si>
  <si>
    <t>Le 02.04 - PS hermo ARFP/SFP</t>
  </si>
  <si>
    <t>Le 02.04  1 camion de PC</t>
  </si>
  <si>
    <t>3713-0325</t>
  </si>
  <si>
    <t>3714-0325</t>
  </si>
  <si>
    <t xml:space="preserve">Jrs/Qualités </t>
  </si>
  <si>
    <t xml:space="preserve">VALORBAT </t>
  </si>
  <si>
    <t>CHANEL PIHEN-BUTIN</t>
  </si>
  <si>
    <t>0,800 + 0,820</t>
  </si>
  <si>
    <t>Le 01.04 - 2 bennes PET</t>
  </si>
  <si>
    <t>Le 04.04 - 1 benne PET</t>
  </si>
  <si>
    <t>Le 04.04 - 1 benne Valo</t>
  </si>
  <si>
    <t>07.04/08.04</t>
  </si>
  <si>
    <t>Le 04.04 - 1 benne TRITAN</t>
  </si>
  <si>
    <t>Le 04.04 - 1 benne valo</t>
  </si>
  <si>
    <t>Prestations MARS</t>
  </si>
  <si>
    <t>DEFEAUS Teissieres</t>
  </si>
  <si>
    <t>Facturation enlèvement</t>
  </si>
  <si>
    <t>JPC250405</t>
  </si>
  <si>
    <t>JPC250404</t>
  </si>
  <si>
    <t>REVIPLAST-Couzeix/Limoges</t>
  </si>
  <si>
    <t>Bobines PET</t>
  </si>
  <si>
    <t>GEMINI POE/25 1618</t>
  </si>
  <si>
    <t>3715-0325</t>
  </si>
  <si>
    <t>08.04/09.04</t>
  </si>
  <si>
    <t>08.04/08.04</t>
  </si>
  <si>
    <t>JPC250406</t>
  </si>
  <si>
    <t>Eureau Source Marolles</t>
  </si>
  <si>
    <t>PEBD bouchon en caisse</t>
  </si>
  <si>
    <t>JPC250407</t>
  </si>
  <si>
    <t>14.04/15.04</t>
  </si>
  <si>
    <t>10.04</t>
  </si>
  <si>
    <t>3717-0325</t>
  </si>
  <si>
    <t>3718-0325</t>
  </si>
  <si>
    <t>3719-0325</t>
  </si>
  <si>
    <t>JPC250408</t>
  </si>
  <si>
    <t xml:space="preserve">PEHD roto réservoirs,couleurs </t>
  </si>
  <si>
    <t>PEHD roto casiers couleur</t>
  </si>
  <si>
    <t>PEHD roto cuves couleur</t>
  </si>
  <si>
    <t>10.04/11.04</t>
  </si>
  <si>
    <t>TTPLAST nº923486</t>
  </si>
  <si>
    <t>3720-0325</t>
  </si>
  <si>
    <t>3721-0325</t>
  </si>
  <si>
    <t>JPC250409</t>
  </si>
  <si>
    <t>JPC250410</t>
  </si>
  <si>
    <t>REVIPLAST LIMOGES</t>
  </si>
  <si>
    <t>GEMINI POE/25 1707</t>
  </si>
  <si>
    <t>le 14.04 -2 bennes PET</t>
  </si>
  <si>
    <t>Le 16.04 - 2 bennes PET</t>
  </si>
  <si>
    <t>11.04/11.04</t>
  </si>
  <si>
    <t>Bobines PEHD</t>
  </si>
  <si>
    <t>AVOIR MATIÈRES NCF</t>
  </si>
  <si>
    <t>3722-0325</t>
  </si>
  <si>
    <t>3723-0325</t>
  </si>
  <si>
    <t>3716-0325</t>
  </si>
  <si>
    <t>3724-0325</t>
  </si>
  <si>
    <t>Facturation TP BUTIN</t>
  </si>
  <si>
    <t>Facturation Traitement BUTIN</t>
  </si>
  <si>
    <t>3725-0325</t>
  </si>
  <si>
    <t>Broyage à façon</t>
  </si>
  <si>
    <t>Échange des caisses</t>
  </si>
  <si>
    <t>ROTATION CAISSES</t>
  </si>
  <si>
    <t>BAF HD ROTO</t>
  </si>
  <si>
    <t>JPC250411</t>
  </si>
  <si>
    <t>CHANEL-BUTIN</t>
  </si>
  <si>
    <t>17.04</t>
  </si>
  <si>
    <t>17.04/18.04</t>
  </si>
  <si>
    <t>Échange cages grillagées</t>
  </si>
  <si>
    <t>ECHANGE</t>
  </si>
  <si>
    <t>BAF</t>
  </si>
  <si>
    <t>Ct. Achat Mat.</t>
  </si>
  <si>
    <t>3726-0425</t>
  </si>
  <si>
    <t>3727-0425</t>
  </si>
  <si>
    <t>3728-0425</t>
  </si>
  <si>
    <t>3729-0425</t>
  </si>
  <si>
    <t>Véolia PMG BCF22870010734</t>
  </si>
  <si>
    <t>3730-0425</t>
  </si>
  <si>
    <t>0,800 + 1,160</t>
  </si>
  <si>
    <t>Le 18-04 - 1 benne PET</t>
  </si>
  <si>
    <t>Le 18.04 - 1 benne DIB</t>
  </si>
  <si>
    <t xml:space="preserve">ABS injection broyé couleur </t>
  </si>
  <si>
    <t xml:space="preserve">ABS extrusion broyé couleur </t>
  </si>
  <si>
    <t>RAVAGO Locate-11022693-01 &amp; 02</t>
  </si>
  <si>
    <t>JPC250413</t>
  </si>
  <si>
    <t>MAI 2025</t>
  </si>
  <si>
    <t>JPC250501</t>
  </si>
  <si>
    <t>JPC250414</t>
  </si>
  <si>
    <t>22.04/23.04</t>
  </si>
  <si>
    <t>0,800 + 0,800</t>
  </si>
  <si>
    <t>JPC250415</t>
  </si>
  <si>
    <t>JPC250416</t>
  </si>
  <si>
    <t>GEMINI POE/25 1860</t>
  </si>
  <si>
    <t>GEMINI POE/25 1859</t>
  </si>
  <si>
    <t>CA</t>
  </si>
  <si>
    <t>24.04/28.04</t>
  </si>
  <si>
    <t>25.04/28.04</t>
  </si>
  <si>
    <t>JPC250417</t>
  </si>
  <si>
    <t>25.04</t>
  </si>
  <si>
    <t>3731-0425</t>
  </si>
  <si>
    <t>JPC250418</t>
  </si>
  <si>
    <t>30.04/02.05</t>
  </si>
  <si>
    <t>Bonbonnes PET</t>
  </si>
  <si>
    <t>3732-0425</t>
  </si>
  <si>
    <t>JPC250419</t>
  </si>
  <si>
    <t>JPC250420</t>
  </si>
  <si>
    <t>30.04</t>
  </si>
  <si>
    <t>EUREAU SOURCES St.Hippo</t>
  </si>
  <si>
    <t>Film PEBD couleur en balles</t>
  </si>
  <si>
    <t>GEMINI POE/25 1925</t>
  </si>
  <si>
    <t>29.04/30.04</t>
  </si>
  <si>
    <t>3735-0425</t>
  </si>
  <si>
    <t xml:space="preserve">Le 23.04 - 1 benne PET </t>
  </si>
  <si>
    <t>Le 23.04 - 1 benne TRITAN</t>
  </si>
  <si>
    <t>Le 05.05 - 2 bennes PET</t>
  </si>
  <si>
    <t>JPC250502</t>
  </si>
  <si>
    <t>JPC250503</t>
  </si>
  <si>
    <t>GEMINI POE/25 1977</t>
  </si>
  <si>
    <t xml:space="preserve">Le 02.05-1 benne PET </t>
  </si>
  <si>
    <t>Le 02.05-1 benne VALO</t>
  </si>
  <si>
    <t xml:space="preserve">SFP </t>
  </si>
  <si>
    <t>3736-0425</t>
  </si>
  <si>
    <t>GEMINI POE/25 1923</t>
  </si>
  <si>
    <t>Véolia PMG nº22870011112</t>
  </si>
  <si>
    <t>3737-0425</t>
  </si>
  <si>
    <t>3738-0425</t>
  </si>
  <si>
    <t>3740-0425</t>
  </si>
  <si>
    <t>JPC250412</t>
  </si>
  <si>
    <t>3742-0425</t>
  </si>
  <si>
    <t>3739-0425</t>
  </si>
  <si>
    <t>% Évol M.CO</t>
  </si>
  <si>
    <t>Hypo Résultat Brut 2025</t>
  </si>
  <si>
    <t xml:space="preserve">CHIFFRE d'AFFAIRES - MARGE CO </t>
  </si>
  <si>
    <t>Le 16.05 - 1 Benne PET</t>
  </si>
  <si>
    <t>13.05/14.05</t>
  </si>
  <si>
    <t>JPC250504</t>
  </si>
  <si>
    <t>15.05</t>
  </si>
  <si>
    <t>CHANEL CHAMANT</t>
  </si>
  <si>
    <t>PS plateaux blanc</t>
  </si>
  <si>
    <t>PS plateaux couleur</t>
  </si>
  <si>
    <t>Véolia PMG nº 11208</t>
  </si>
  <si>
    <t>BAF roto PAPI NON FACTURÉ</t>
  </si>
  <si>
    <t>Avril</t>
  </si>
  <si>
    <t>3743-0425</t>
  </si>
  <si>
    <t>3744-0425</t>
  </si>
  <si>
    <t>BAF adicionnel</t>
  </si>
  <si>
    <t>PP plateaux naturel</t>
  </si>
  <si>
    <t>PP plateaux couleur</t>
  </si>
  <si>
    <t xml:space="preserve">PP roto </t>
  </si>
  <si>
    <t>3741-0425</t>
  </si>
  <si>
    <t>Prestations AVRIL</t>
  </si>
  <si>
    <t>JPC250505</t>
  </si>
  <si>
    <t>PP big-bags B en balles</t>
  </si>
  <si>
    <t>DCDIS CORBIE</t>
  </si>
  <si>
    <t>GEMIN POE/25 2132</t>
  </si>
  <si>
    <t>JPC250506</t>
  </si>
  <si>
    <t>GEMINI POE/25 2139</t>
  </si>
  <si>
    <t>Mise en CET bonbonnes PC Marolles</t>
  </si>
  <si>
    <t>FER</t>
  </si>
  <si>
    <t>PEBD 95% naturel en balles</t>
  </si>
  <si>
    <t>JPC250507</t>
  </si>
  <si>
    <t>19.05/20.05</t>
  </si>
  <si>
    <t>GEMINI POE/25 2165</t>
  </si>
  <si>
    <t>Le 14.05 - 2 Bennes PET</t>
  </si>
  <si>
    <t>20.05/21.05</t>
  </si>
  <si>
    <t>21.05/22.05</t>
  </si>
  <si>
    <t>JPC250508</t>
  </si>
  <si>
    <t>Plateaux PS blanc</t>
  </si>
  <si>
    <t>26.05</t>
  </si>
  <si>
    <t>JPC250509</t>
  </si>
  <si>
    <t xml:space="preserve">BUTIN </t>
  </si>
  <si>
    <t>Plateaux PS couleur</t>
  </si>
  <si>
    <t>28.05</t>
  </si>
  <si>
    <t>PEBD Film contaminé</t>
  </si>
  <si>
    <t>LE 27.05 - 2 bennes PET</t>
  </si>
  <si>
    <t>JPC250511</t>
  </si>
  <si>
    <t>PP akilux couleur en balles</t>
  </si>
  <si>
    <t>GEMINI POE/25 2235</t>
  </si>
  <si>
    <t>26.05/27.05</t>
  </si>
  <si>
    <t>JPC250512</t>
  </si>
  <si>
    <t>JPC250513</t>
  </si>
  <si>
    <t>GEMINI POE/25 2256</t>
  </si>
  <si>
    <t>JPC250514</t>
  </si>
  <si>
    <t>REVIPLAST AULNAY</t>
  </si>
  <si>
    <t>28.05/30.05</t>
  </si>
  <si>
    <t>GEMINI POE/25 2278</t>
  </si>
  <si>
    <t>JUIN 2025</t>
  </si>
  <si>
    <t>PP broyé couleur chargé talc</t>
  </si>
  <si>
    <t>PP broyé couleur foncé chargé talc</t>
  </si>
  <si>
    <t>JPC250601</t>
  </si>
  <si>
    <t>Le 04.06 - 2 bennes PET</t>
  </si>
  <si>
    <t>BUTIN CHAMANT</t>
  </si>
  <si>
    <t>04.06</t>
  </si>
  <si>
    <t>Plateau PS blanc</t>
  </si>
  <si>
    <t>Plateau PS couleur</t>
  </si>
  <si>
    <t>JPC250604</t>
  </si>
  <si>
    <t>REVIPLAST Véolia</t>
  </si>
  <si>
    <t>GEMINI POE/25 2331</t>
  </si>
  <si>
    <t>PEBDfilm 98% nat</t>
  </si>
  <si>
    <t>PEBD film 95% nat</t>
  </si>
  <si>
    <t>PEBD film 90% nat</t>
  </si>
  <si>
    <t>PEBD film 80% nat</t>
  </si>
  <si>
    <t>PEBD film couleur</t>
  </si>
  <si>
    <t>Véolia PMG nº22870011386</t>
  </si>
  <si>
    <t>Le 05.06 - 2 bennes PET</t>
  </si>
  <si>
    <t>3747-0525</t>
  </si>
  <si>
    <t>3748-0525</t>
  </si>
  <si>
    <t>3749-0525</t>
  </si>
  <si>
    <t>3750-0525</t>
  </si>
  <si>
    <t>3751-0525</t>
  </si>
  <si>
    <t>3752-0525</t>
  </si>
  <si>
    <t>3753-0525</t>
  </si>
  <si>
    <t>3554-0525</t>
  </si>
  <si>
    <t>Le 11.06 - 1 benne DIB</t>
  </si>
  <si>
    <t>Le 11.06 - 1 benne TRITAN</t>
  </si>
  <si>
    <t>06.06/10.06</t>
  </si>
  <si>
    <t>JPC250605</t>
  </si>
  <si>
    <t xml:space="preserve">Bobines PEBD naturel </t>
  </si>
  <si>
    <t>Bobines PEBD couleur</t>
  </si>
  <si>
    <t>PEBD sacs matière en balles</t>
  </si>
  <si>
    <t>JPC250606</t>
  </si>
  <si>
    <t>JPC250607</t>
  </si>
  <si>
    <t>PEHD roto couleur, reservoir</t>
  </si>
  <si>
    <t>PEHD roto couleur, casier</t>
  </si>
  <si>
    <t>PEHD roto couleur, cuve</t>
  </si>
  <si>
    <t>11.06</t>
  </si>
  <si>
    <t>Le 13.06 - 1 benne PET</t>
  </si>
  <si>
    <t>Le 13.06 - 1 benne VALO</t>
  </si>
  <si>
    <t>JPC250608</t>
  </si>
  <si>
    <t>GEMINI POE/25 2419</t>
  </si>
  <si>
    <t>PEBD film 98% naturel en balles</t>
  </si>
  <si>
    <t>PEBD film 95% naturel en balles</t>
  </si>
  <si>
    <t>PEBD film 90% naturel en balles</t>
  </si>
  <si>
    <t>JPC250609</t>
  </si>
  <si>
    <t>GEMINI POE/25 2424</t>
  </si>
  <si>
    <t>JPC250610</t>
  </si>
  <si>
    <t xml:space="preserve">BUTIN  </t>
  </si>
  <si>
    <t>PEBD film 100% naturel en balles</t>
  </si>
  <si>
    <t>JPC250612</t>
  </si>
  <si>
    <t>16.06</t>
  </si>
  <si>
    <t>TTPLAST nº924383</t>
  </si>
  <si>
    <t>3755-0525</t>
  </si>
  <si>
    <t>13.06/16.06</t>
  </si>
  <si>
    <t>17.06/18.06</t>
  </si>
  <si>
    <t>PP Roto à broyer</t>
  </si>
  <si>
    <t>3757-0525</t>
  </si>
  <si>
    <t>3756-0525</t>
  </si>
  <si>
    <t>Prestations MAI</t>
  </si>
  <si>
    <t>JPC250613</t>
  </si>
  <si>
    <t>19.06</t>
  </si>
  <si>
    <t>JPC250614</t>
  </si>
  <si>
    <t>18.06/19.06</t>
  </si>
  <si>
    <t>ARFP PAPI</t>
  </si>
  <si>
    <t>SERVACHEM</t>
  </si>
  <si>
    <t>PEHD roto broyé</t>
  </si>
  <si>
    <t>JPC250615</t>
  </si>
  <si>
    <t>18.06</t>
  </si>
  <si>
    <t>Le 18.06 - 1 benne DIB</t>
  </si>
  <si>
    <t>Le 18.06 - 1 benne VALO</t>
  </si>
  <si>
    <t>Le 17.06 -2 bennes PET</t>
  </si>
  <si>
    <t>19.06/20.06</t>
  </si>
  <si>
    <t>3760-0625</t>
  </si>
  <si>
    <t>3761-0625</t>
  </si>
  <si>
    <t>JPC250616</t>
  </si>
  <si>
    <t>JPC250617</t>
  </si>
  <si>
    <t>EDEAL</t>
  </si>
  <si>
    <t>TTPLAST nº924465</t>
  </si>
  <si>
    <t>Film PEBD 98% nat en balles</t>
  </si>
  <si>
    <t>Film PEBD 100% naturel en balles</t>
  </si>
  <si>
    <t>JPC250618</t>
  </si>
  <si>
    <t>PEBD bouchons en big-bags</t>
  </si>
  <si>
    <t>24.06</t>
  </si>
  <si>
    <t>24.06/25.06</t>
  </si>
  <si>
    <t>25.06</t>
  </si>
  <si>
    <t>3763-0625</t>
  </si>
  <si>
    <t>3764-0625</t>
  </si>
  <si>
    <t>3765-0625</t>
  </si>
  <si>
    <t>26.06/27.06</t>
  </si>
  <si>
    <t>JPC250619</t>
  </si>
  <si>
    <t>GEMINI POE/25 2553</t>
  </si>
  <si>
    <t>PEBD film 80% naturel en balles</t>
  </si>
  <si>
    <t>JPC250701</t>
  </si>
  <si>
    <t>Le 25.06 - 2 bennes PET</t>
  </si>
  <si>
    <t>Le 24.06 - 2 bennes PET</t>
  </si>
  <si>
    <t>0,980 + 0,820</t>
  </si>
  <si>
    <t>0,940 + 0,900</t>
  </si>
  <si>
    <t>0,660 + 0,680</t>
  </si>
  <si>
    <t>1,020 + 0,920</t>
  </si>
  <si>
    <t>Le 20.05 - 1 benne DIB</t>
  </si>
  <si>
    <t>Le 21.05 - 1 benne PET</t>
  </si>
  <si>
    <t>Le 21.05 - 1 benne TRITAN</t>
  </si>
  <si>
    <t>Le 20.05 - 1 benne PET</t>
  </si>
  <si>
    <t xml:space="preserve">16.05- 1 benne DIB </t>
  </si>
  <si>
    <t>le 20.05 - 1 benne PET</t>
  </si>
  <si>
    <t>Le 20.05 - 1 benne VALO</t>
  </si>
  <si>
    <t>19.05 - 1 benne PET</t>
  </si>
  <si>
    <t>Le 19.05 - 1 benne DIB</t>
  </si>
  <si>
    <t>JPC250620</t>
  </si>
  <si>
    <t>JPC250702</t>
  </si>
  <si>
    <t>PVC thermo broyé naturel</t>
  </si>
  <si>
    <t>27.06/30.06</t>
  </si>
  <si>
    <t>Véolia PMG nº22870011600</t>
  </si>
  <si>
    <t>JPC250621</t>
  </si>
  <si>
    <t>27.06</t>
  </si>
  <si>
    <t>Plateaux PP couleur</t>
  </si>
  <si>
    <t>ARFP - SFP</t>
  </si>
  <si>
    <t>PVC Thermo blanc broyé</t>
  </si>
  <si>
    <t>JPC250703</t>
  </si>
  <si>
    <t>TTPLAST Nº</t>
  </si>
  <si>
    <t>JPC250704</t>
  </si>
  <si>
    <t>REVIPLAST - VÉOLIA</t>
  </si>
  <si>
    <t>PEBD Film 90% nat en balles</t>
  </si>
  <si>
    <t>JPC250705</t>
  </si>
  <si>
    <t>PET/TRITAN en balles</t>
  </si>
  <si>
    <t>JPC250706</t>
  </si>
  <si>
    <t>REVIPLAST Couzeix</t>
  </si>
  <si>
    <t>GEMINI POE/25 2629</t>
  </si>
  <si>
    <t>GEMINI POE/25 2630</t>
  </si>
  <si>
    <t>3767-0625</t>
  </si>
  <si>
    <t>Le 30.06 - 1 benne TRITAN</t>
  </si>
  <si>
    <t>Le 30.06 - 1 benne DIB</t>
  </si>
  <si>
    <t>04.07/07.07</t>
  </si>
  <si>
    <t>Le 02.07 - 1 benne PET</t>
  </si>
  <si>
    <t>Le 02.07 - 1 benne VALO</t>
  </si>
  <si>
    <t>30.06/02.07</t>
  </si>
  <si>
    <t>01.07/03.07</t>
  </si>
  <si>
    <t>JPC250707</t>
  </si>
  <si>
    <t>3768-0625</t>
  </si>
  <si>
    <t>Le 03.07 - 1 benne PET</t>
  </si>
  <si>
    <t>Le 03.07 - 1 benne DIB</t>
  </si>
  <si>
    <t>Le 03.07 - 2 bennes PET</t>
  </si>
  <si>
    <t>3769-0625</t>
  </si>
  <si>
    <t>3770-0625</t>
  </si>
  <si>
    <t>05.06.2025</t>
  </si>
  <si>
    <t>14.03.2025</t>
  </si>
  <si>
    <t>PA €/T</t>
  </si>
  <si>
    <t>3758-0525</t>
  </si>
  <si>
    <t>3759-0525</t>
  </si>
  <si>
    <t>Transports PILLON</t>
  </si>
  <si>
    <t>SFP-ARFP</t>
  </si>
  <si>
    <t>Le 07.07</t>
  </si>
  <si>
    <t>Le 08.07</t>
  </si>
  <si>
    <t>JPC250708</t>
  </si>
  <si>
    <t>30.06.2025</t>
  </si>
  <si>
    <t>JPC250709</t>
  </si>
  <si>
    <t xml:space="preserve">Bobines mixtes PEBD </t>
  </si>
  <si>
    <t>CET</t>
  </si>
  <si>
    <t>TP aller</t>
  </si>
  <si>
    <t>JPC250603</t>
  </si>
  <si>
    <t>0,740 + 0,760</t>
  </si>
  <si>
    <t>Prestations Juin</t>
  </si>
  <si>
    <t>3773-0625</t>
  </si>
  <si>
    <t>GEMINI POE/25 2719</t>
  </si>
  <si>
    <t>COUZEIX - VÉOLIA</t>
  </si>
  <si>
    <t>0,700 + 0,640</t>
  </si>
  <si>
    <t>09.07/10.07</t>
  </si>
  <si>
    <t>3771-0625</t>
  </si>
  <si>
    <t>08.07/09.07</t>
  </si>
  <si>
    <t>3772-0625</t>
  </si>
  <si>
    <t>JPC250710</t>
  </si>
  <si>
    <t>Le 11.07</t>
  </si>
  <si>
    <t>3775-0625</t>
  </si>
  <si>
    <t>10.07/11.07</t>
  </si>
  <si>
    <t>09.07/11.07</t>
  </si>
  <si>
    <t>JPC250711</t>
  </si>
  <si>
    <t xml:space="preserve">PP broyé couleur non chargé </t>
  </si>
  <si>
    <t>FERTANS</t>
  </si>
  <si>
    <t>\</t>
  </si>
  <si>
    <t>Prestation Juim</t>
  </si>
  <si>
    <t>EUREAU SOURCES MAROLLES</t>
  </si>
  <si>
    <t>3774-0625</t>
  </si>
  <si>
    <t>Le 10.07 - 1 benne TRITAN</t>
  </si>
  <si>
    <t>Le 10.07 - 1 benne DIB</t>
  </si>
  <si>
    <t>FERTRRANS</t>
  </si>
  <si>
    <t>Sortie</t>
  </si>
  <si>
    <t>PEBD naturel bouchon broyé</t>
  </si>
  <si>
    <t>GEMINI POE/25 2636</t>
  </si>
  <si>
    <t>Le 16.07 -1 benne PET</t>
  </si>
  <si>
    <t>Le 16.07 - 1 benne DIB</t>
  </si>
  <si>
    <t>Le 08.07 - 1 benne PET</t>
  </si>
  <si>
    <t>Le 08.07 - 1 benne VALO</t>
  </si>
  <si>
    <t>3777-0725</t>
  </si>
  <si>
    <t>Cout sup déchargement - JPC250505</t>
  </si>
  <si>
    <t xml:space="preserve">DCCDIS </t>
  </si>
  <si>
    <t>GEMINI POE/25 2132</t>
  </si>
  <si>
    <t>3778-0725</t>
  </si>
  <si>
    <t>3779-0725</t>
  </si>
  <si>
    <t>PMG BCF22870011767</t>
  </si>
  <si>
    <t>0,960 + 0,840</t>
  </si>
  <si>
    <t>JPC250712</t>
  </si>
  <si>
    <t>ATTENTE D'1 AVOIR DE 330 € S/transport</t>
  </si>
  <si>
    <t>JPC250713</t>
  </si>
  <si>
    <t>AOUT 2025</t>
  </si>
  <si>
    <t>JUILLET 2025</t>
  </si>
  <si>
    <t>21.07</t>
  </si>
  <si>
    <t>3781-0725</t>
  </si>
  <si>
    <t>PP cordes</t>
  </si>
  <si>
    <t>Facturation frais RECY - REVIPLAST</t>
  </si>
  <si>
    <t>3782-0725</t>
  </si>
  <si>
    <t>Le 22.07 - 1 benne TRITAN</t>
  </si>
  <si>
    <t>Le 22.07 - 1 benne DIB</t>
  </si>
  <si>
    <t>JPC250714</t>
  </si>
  <si>
    <t>22.07</t>
  </si>
  <si>
    <t>GEMINI POE/25 2938</t>
  </si>
  <si>
    <t>Le 08.06 - 2 bennes PET</t>
  </si>
  <si>
    <t>Annuler</t>
  </si>
  <si>
    <t>25.07/28.07</t>
  </si>
  <si>
    <t xml:space="preserve">Le 22.07 -1 benne PET </t>
  </si>
  <si>
    <t>Le 22.07 - 1 benne VALO</t>
  </si>
  <si>
    <t>Le 17.07 - 1 benne PET</t>
  </si>
  <si>
    <t>JPC250801</t>
  </si>
  <si>
    <t>3783-0725</t>
  </si>
  <si>
    <t>3784-0725</t>
  </si>
  <si>
    <t>JPC250715</t>
  </si>
  <si>
    <t>3785-0725</t>
  </si>
  <si>
    <t>3786-0725</t>
  </si>
  <si>
    <t>3787-0725</t>
  </si>
  <si>
    <t>GEMIN POE/25 2951</t>
  </si>
  <si>
    <t>Le 23.07 - 2 benne PET</t>
  </si>
  <si>
    <t>3788-0725</t>
  </si>
  <si>
    <t>24.07/25.07</t>
  </si>
  <si>
    <t>JPC250716</t>
  </si>
  <si>
    <t>24.07</t>
  </si>
  <si>
    <t>JPC250717</t>
  </si>
  <si>
    <t>GEMINI  POE/25 3000</t>
  </si>
  <si>
    <t>Le 25.07 - 2 bennes PET</t>
  </si>
  <si>
    <t>JPC250718</t>
  </si>
  <si>
    <t>LIVRAISON HD ROTO</t>
  </si>
  <si>
    <t>29.07/30.07</t>
  </si>
  <si>
    <t>29.07</t>
  </si>
  <si>
    <t>Bonbonnes PET en balles</t>
  </si>
  <si>
    <t>3697-0225</t>
  </si>
  <si>
    <t>3668-0125</t>
  </si>
  <si>
    <t>3679-0225</t>
  </si>
  <si>
    <t>RAVAGO</t>
  </si>
  <si>
    <t>FV000412</t>
  </si>
  <si>
    <t>3663-0125</t>
  </si>
  <si>
    <t>CHÂTEAU D'EAU</t>
  </si>
  <si>
    <t>TRANSPORT</t>
  </si>
  <si>
    <t>SL250114, SL250116 &amp; SL250117</t>
  </si>
  <si>
    <t>3762-0625</t>
  </si>
  <si>
    <t>Avoir s/facture nº3734-0425</t>
  </si>
  <si>
    <t>Marolles</t>
  </si>
  <si>
    <t>14.08</t>
  </si>
  <si>
    <t>3789-0725</t>
  </si>
  <si>
    <t>JPC250802</t>
  </si>
  <si>
    <t>le 30.07 1 benne PET</t>
  </si>
  <si>
    <t>Le 30.07 - 1 benne VALO</t>
  </si>
  <si>
    <t>AOUT</t>
  </si>
  <si>
    <t>TTPLAST Nº 924871</t>
  </si>
  <si>
    <t>PE sacs&amp;Cordes</t>
  </si>
  <si>
    <t>GEMINI</t>
  </si>
  <si>
    <t>Avoir à REVIPLAST s/facture nº3787</t>
  </si>
  <si>
    <t>3792.0725</t>
  </si>
  <si>
    <t>Tout en déchet suite ncf</t>
  </si>
  <si>
    <t>JPC250803</t>
  </si>
  <si>
    <t>Avoir s/facture nº3707-transport CHANEL</t>
  </si>
  <si>
    <t>Le 1er.08 - 1 benne PET</t>
  </si>
  <si>
    <t>Le 01.08 - 1 benne VALO</t>
  </si>
  <si>
    <t>GEMINI  POE/25 3092</t>
  </si>
  <si>
    <t>JPC250804</t>
  </si>
  <si>
    <t>Cout sup. suite attente déchargement</t>
  </si>
  <si>
    <t>3794-0725</t>
  </si>
  <si>
    <t>Le 04.08 - 1 benne PET</t>
  </si>
  <si>
    <t>3795-0725</t>
  </si>
  <si>
    <t>3796-0725</t>
  </si>
  <si>
    <t>JPC250805</t>
  </si>
  <si>
    <t xml:space="preserve">REVIPLAST VÉOLIA </t>
  </si>
  <si>
    <t>GEMINI POE/25 3108</t>
  </si>
  <si>
    <t>ABS broyé noir en big-bags</t>
  </si>
  <si>
    <t>Le 04.08 - 1 benne DIB</t>
  </si>
  <si>
    <t>JPC250807</t>
  </si>
  <si>
    <t>CHAMANT BUTIN</t>
  </si>
  <si>
    <t>05.08</t>
  </si>
  <si>
    <t>04.08/05.08</t>
  </si>
  <si>
    <t>0,660 +0,680</t>
  </si>
  <si>
    <t>0,820 +0,800</t>
  </si>
  <si>
    <t>0,840 + 0,860</t>
  </si>
  <si>
    <t>Le 06.08 - 1 benne PET</t>
  </si>
  <si>
    <t>Le 06.08 - 1 benne DIB (PC)</t>
  </si>
  <si>
    <t>Le 08.08 - 2 bennes PET</t>
  </si>
  <si>
    <t>Le 08.08 - 1 benne VALO</t>
  </si>
  <si>
    <t>Le 08.08 - 1 benne DIB</t>
  </si>
  <si>
    <t>JPC250808</t>
  </si>
  <si>
    <t>Le 11.08 - 1 benne DIB</t>
  </si>
  <si>
    <t>Le 18.08 - 1 benne DIB</t>
  </si>
  <si>
    <t>Le 18.08 - 1 benne PET</t>
  </si>
  <si>
    <t>19.08</t>
  </si>
  <si>
    <t>JPC250809</t>
  </si>
  <si>
    <t>25.08</t>
  </si>
  <si>
    <t>26.08</t>
  </si>
  <si>
    <t>JPC250812</t>
  </si>
  <si>
    <t>JPC250811</t>
  </si>
  <si>
    <t>Bonbonnes PET &amp; TRITAN en balles</t>
  </si>
  <si>
    <t>GEMINI POE/25 3259</t>
  </si>
  <si>
    <t>GEMINI POE/25 3253</t>
  </si>
  <si>
    <t>1,400 + 0,900</t>
  </si>
  <si>
    <t>13.08/18.08</t>
  </si>
  <si>
    <t>PEHD roto couleur broyé</t>
  </si>
  <si>
    <t>JPC250813</t>
  </si>
  <si>
    <t>Le 13.08 - 1 bennes PET</t>
  </si>
  <si>
    <t>Le 13.08 - 1 benne DIB</t>
  </si>
  <si>
    <t>NEVEUX NºCFF25NEV01302</t>
  </si>
  <si>
    <t>3798-0725</t>
  </si>
  <si>
    <t>3799-0725</t>
  </si>
  <si>
    <t xml:space="preserve">Le 18.08 - 1 benne PET </t>
  </si>
  <si>
    <t>Le 18.08 - 1 benne VALO</t>
  </si>
  <si>
    <t>3800-0725</t>
  </si>
  <si>
    <t>JPC250814</t>
  </si>
  <si>
    <t>PP AKILUX en balles</t>
  </si>
  <si>
    <t>EUREAU SOURCES HERMES</t>
  </si>
  <si>
    <t>PRESTATIONS JUILLET</t>
  </si>
  <si>
    <t>3801-0725</t>
  </si>
  <si>
    <t>3802-0725</t>
  </si>
  <si>
    <t>GEMINI POE/25 3325</t>
  </si>
  <si>
    <t>JPC250815</t>
  </si>
  <si>
    <t>Le 12.08 - 1 benne TRITAN</t>
  </si>
  <si>
    <t>Le 12.08 - 1 benne DIB</t>
  </si>
  <si>
    <t>lE 13.08 - 1 benne TRITAN</t>
  </si>
  <si>
    <t>Véolia PMG nº22870011960</t>
  </si>
  <si>
    <t>GEMINI POE/25 3378</t>
  </si>
  <si>
    <t>Le 21.08 - 1 benne PET</t>
  </si>
  <si>
    <t>Le 21.08 - 1 benne DIB</t>
  </si>
  <si>
    <t>Le 14.08 - 1 benne DIB</t>
  </si>
  <si>
    <t>Le 14.08 - 1 benne TRITAN</t>
  </si>
  <si>
    <t>3803-0725</t>
  </si>
  <si>
    <t>3804-0725</t>
  </si>
  <si>
    <t>3805-0825</t>
  </si>
  <si>
    <t>3806-0825</t>
  </si>
  <si>
    <t>3807-0825</t>
  </si>
  <si>
    <t>22.08/25.08</t>
  </si>
  <si>
    <t>Déclassement DIB, suite conta PC</t>
  </si>
  <si>
    <t>Le 26.08 - 1 benne PET</t>
  </si>
  <si>
    <t>Le 26.08 - 1 benne VALO</t>
  </si>
  <si>
    <t>3808-0825</t>
  </si>
  <si>
    <t>SEPTEMBRE 2025</t>
  </si>
  <si>
    <t>JPC250816</t>
  </si>
  <si>
    <t>PEBD bouchons à broyer</t>
  </si>
  <si>
    <t>3809-0825</t>
  </si>
  <si>
    <t>AGGLO BEAUVAIS</t>
  </si>
  <si>
    <t>11.09.2025</t>
  </si>
  <si>
    <t>JPC250901</t>
  </si>
  <si>
    <t>Poubelles PEHD à Broyer</t>
  </si>
  <si>
    <t>PIILLON</t>
  </si>
  <si>
    <t>27.08/28.08</t>
  </si>
  <si>
    <t>24.08/25.08</t>
  </si>
  <si>
    <t>3810-0825</t>
  </si>
  <si>
    <t>JPC250902</t>
  </si>
  <si>
    <t>26.08/27.08</t>
  </si>
  <si>
    <t>RAVAGO nº11288539</t>
  </si>
  <si>
    <t>Le 28.08 - 2 bennes PET</t>
  </si>
  <si>
    <t xml:space="preserve">Le 28.08 - 1 benne PET </t>
  </si>
  <si>
    <t>29.08/01.09</t>
  </si>
  <si>
    <t>3811-0825</t>
  </si>
  <si>
    <t>JPC250903</t>
  </si>
  <si>
    <t>JPC250904</t>
  </si>
  <si>
    <t>REVIPLAST VÉOLIA</t>
  </si>
  <si>
    <t>GEMINI POE/25 3515</t>
  </si>
  <si>
    <t>ANNULÉ</t>
  </si>
  <si>
    <t>JPC250905</t>
  </si>
  <si>
    <t>TTPLAST Nº925110</t>
  </si>
  <si>
    <t>Le 01.09 - 1 benne PET</t>
  </si>
  <si>
    <t>Le 01.09 - 1 benne DIB</t>
  </si>
  <si>
    <t>Le 28.08 - 1 benne TRITAN</t>
  </si>
  <si>
    <t>01.09/02.09</t>
  </si>
  <si>
    <t>JPC250906</t>
  </si>
  <si>
    <t>02.09/03.09</t>
  </si>
  <si>
    <t>04.09</t>
  </si>
  <si>
    <t>08.09/09.09</t>
  </si>
  <si>
    <t>0,680 + 0,660</t>
  </si>
  <si>
    <t>3812-0825</t>
  </si>
  <si>
    <t>JPC250810</t>
  </si>
  <si>
    <t>Mélange PET/TRITAN</t>
  </si>
  <si>
    <t>3813-0825</t>
  </si>
  <si>
    <t>3814-0825</t>
  </si>
  <si>
    <t>Le 11.08 - 1 benne TRITAN</t>
  </si>
  <si>
    <t>Le 08.09 - 2 bennes PET</t>
  </si>
  <si>
    <t>JPC250907</t>
  </si>
  <si>
    <t>JPC250817</t>
  </si>
  <si>
    <t>3818-0825</t>
  </si>
  <si>
    <t>PP roto à broyer</t>
  </si>
  <si>
    <t>06.02</t>
  </si>
  <si>
    <t>Prestations Aout</t>
  </si>
  <si>
    <t>Prestation Aout</t>
  </si>
  <si>
    <t>3816-0825</t>
  </si>
  <si>
    <t>3817-0825</t>
  </si>
  <si>
    <t>Le 08.09 - 1 benne VALO</t>
  </si>
  <si>
    <t>Le 08.9 - 1 benne DIB</t>
  </si>
  <si>
    <t xml:space="preserve">Le 10.09 - 2 bennes DIB </t>
  </si>
  <si>
    <t>Le 11.09 - 2 bennes PET</t>
  </si>
  <si>
    <t>PMG BCF22870012056</t>
  </si>
  <si>
    <t>08.09/10.09</t>
  </si>
  <si>
    <t>GEMINI POE/25 3619</t>
  </si>
  <si>
    <t>JPC250908</t>
  </si>
  <si>
    <t>JPC250909</t>
  </si>
  <si>
    <t>16.09</t>
  </si>
  <si>
    <t>JPC250910</t>
  </si>
  <si>
    <t xml:space="preserve">ÉCHANGE des CAGES </t>
  </si>
  <si>
    <t>ÉCHANGE</t>
  </si>
  <si>
    <t>3815-0825</t>
  </si>
  <si>
    <t>3819-0925</t>
  </si>
  <si>
    <t>3820-0925</t>
  </si>
  <si>
    <t>3821-0925</t>
  </si>
  <si>
    <t>3822-0925</t>
  </si>
  <si>
    <t xml:space="preserve">Le 11.09 - 1 benne PET </t>
  </si>
  <si>
    <t>Le 11.09 - 1 benne DIB</t>
  </si>
  <si>
    <t>Le 15.09 - 1 benne PET</t>
  </si>
  <si>
    <t>Le 15.09  - 1 benne VALO</t>
  </si>
  <si>
    <t>0,920 + 1,080</t>
  </si>
  <si>
    <t>Le 09.09 - 1 bennes TRITAN</t>
  </si>
  <si>
    <t>JPC250911</t>
  </si>
  <si>
    <t>GEMINI POE/25 3744</t>
  </si>
  <si>
    <t>11.09/12.09</t>
  </si>
  <si>
    <t>JPC250912</t>
  </si>
  <si>
    <t>15.09/17.09</t>
  </si>
  <si>
    <t>JPC250913</t>
  </si>
  <si>
    <t>EUREAUSOURCES Monteux 84</t>
  </si>
  <si>
    <t>JPC250914</t>
  </si>
  <si>
    <t>Racks PP à broyer</t>
  </si>
  <si>
    <t xml:space="preserve">LMIF </t>
  </si>
  <si>
    <t xml:space="preserve">Facturation transport </t>
  </si>
  <si>
    <t>CHATEAU D'EAU</t>
  </si>
  <si>
    <t>-</t>
  </si>
  <si>
    <t>Le 15.09 - 2 bennes PET</t>
  </si>
  <si>
    <t>Le 15.09 - 2 bennes DIB</t>
  </si>
  <si>
    <t>GEMINI  POE/25 3775</t>
  </si>
  <si>
    <t>Le 12.09 - 1 benne PET</t>
  </si>
  <si>
    <t>Le 12.09 - 1 bennes DIB</t>
  </si>
  <si>
    <t>Le 11.09 - 1 benne TRITAN</t>
  </si>
  <si>
    <t>0,620 + 0,320</t>
  </si>
  <si>
    <t>0,620 + 0,640</t>
  </si>
  <si>
    <t>17.09/18.09</t>
  </si>
  <si>
    <t>0,960 + 0,880</t>
  </si>
  <si>
    <t>Le 09.09 - 1 bennes DIB</t>
  </si>
  <si>
    <t>JPC250915</t>
  </si>
  <si>
    <t>GEMINI POE/25 3822</t>
  </si>
  <si>
    <t>JPC250916</t>
  </si>
  <si>
    <t>JPC250917</t>
  </si>
  <si>
    <t>22.09</t>
  </si>
  <si>
    <t>GEMINI POE/25 3828</t>
  </si>
  <si>
    <t>19.09/22.09</t>
  </si>
  <si>
    <t xml:space="preserve">DCDIS </t>
  </si>
  <si>
    <t>JPC250918</t>
  </si>
  <si>
    <t>Carton 1.05</t>
  </si>
  <si>
    <t>JPC250919</t>
  </si>
  <si>
    <t>JPC250920</t>
  </si>
  <si>
    <t xml:space="preserve">TTPLAST Nº </t>
  </si>
  <si>
    <t>22.09/23.09</t>
  </si>
  <si>
    <t>GEMINI POE/25 3846</t>
  </si>
  <si>
    <t>25.09/26.09</t>
  </si>
  <si>
    <t>29.09</t>
  </si>
  <si>
    <t>Le 23.09 -2 bennes PET</t>
  </si>
  <si>
    <t>Le 23.09 - 1 benne DIB</t>
  </si>
  <si>
    <t>Le 23.09 - 1 benne TRITAN</t>
  </si>
  <si>
    <t>CHATEAU Marolles</t>
  </si>
  <si>
    <t>CHATEAU Monteux 84</t>
  </si>
  <si>
    <t>JPC250921</t>
  </si>
  <si>
    <t>JPC250922</t>
  </si>
  <si>
    <t>24.09</t>
  </si>
  <si>
    <t>JPC250923</t>
  </si>
  <si>
    <t xml:space="preserve">25.09 </t>
  </si>
  <si>
    <t>JPC250924</t>
  </si>
  <si>
    <t>ABBAPLAST</t>
  </si>
  <si>
    <t>3824-0925</t>
  </si>
  <si>
    <t>PSPP en balles</t>
  </si>
  <si>
    <t>OCTOBRE 2025</t>
  </si>
  <si>
    <t>NOVEMBRE 2025</t>
  </si>
  <si>
    <t>DÉCEMBRE 2025</t>
  </si>
  <si>
    <t>29.09/30.09</t>
  </si>
  <si>
    <t>23.09</t>
  </si>
  <si>
    <t>0,960 +  0,900</t>
  </si>
  <si>
    <t>3825-0925</t>
  </si>
  <si>
    <t>Avoir s/écart de poids réceptionnés</t>
  </si>
  <si>
    <t>3826-0925</t>
  </si>
  <si>
    <t>3827-0925</t>
  </si>
  <si>
    <t>3828-0925</t>
  </si>
  <si>
    <t>26.09</t>
  </si>
  <si>
    <t>JPC250925</t>
  </si>
  <si>
    <t>30.09</t>
  </si>
  <si>
    <t>NEVEUX 005216</t>
  </si>
  <si>
    <t>Le 30.09 - 1 benne PET</t>
  </si>
  <si>
    <t>Le 30.09 - 1 benne VALO</t>
  </si>
  <si>
    <t>3829-0925</t>
  </si>
  <si>
    <t>3830-0925</t>
  </si>
  <si>
    <t>Ct. TAF</t>
  </si>
  <si>
    <t>Val. Stock</t>
  </si>
  <si>
    <t>JPC251001</t>
  </si>
  <si>
    <t>GEMINI POE/25 4017</t>
  </si>
  <si>
    <t>3831-0925</t>
  </si>
  <si>
    <t>3832-0925</t>
  </si>
  <si>
    <t>Le 06.10 - 2 bennes PET</t>
  </si>
  <si>
    <t>3833-0925</t>
  </si>
  <si>
    <t>3834-0925</t>
  </si>
  <si>
    <t>3835-0925</t>
  </si>
  <si>
    <t>3836-0925</t>
  </si>
  <si>
    <t>3837-0925</t>
  </si>
  <si>
    <t>3838-0925</t>
  </si>
  <si>
    <t>Prestations Septembre</t>
  </si>
  <si>
    <t>JPC251002</t>
  </si>
  <si>
    <t xml:space="preserve">REVIPLAST   </t>
  </si>
  <si>
    <t>PMG VÉOLIA</t>
  </si>
  <si>
    <t>Livraison 1 palette échantillon neveux</t>
  </si>
  <si>
    <t>15.09.2025</t>
  </si>
  <si>
    <t>JPC251003</t>
  </si>
  <si>
    <t>06.10</t>
  </si>
  <si>
    <t>STOCK</t>
  </si>
  <si>
    <t>Le 07.10 - 2 bennes PET</t>
  </si>
  <si>
    <t>Le 14.10 - 1 bennes PET</t>
  </si>
  <si>
    <t>Le 14.10 - 1 bennes DIB (pc)</t>
  </si>
  <si>
    <t>06.10/09.10</t>
  </si>
  <si>
    <t>02.09</t>
  </si>
  <si>
    <t>11.09</t>
  </si>
  <si>
    <t>Plateaux PS blanc &amp; CRISTAL</t>
  </si>
  <si>
    <t>3839-0925</t>
  </si>
  <si>
    <t>3839.0925</t>
  </si>
  <si>
    <t>Plateaux PP naturel</t>
  </si>
  <si>
    <t>PP roto couleur</t>
  </si>
  <si>
    <t>3840-0925</t>
  </si>
  <si>
    <t>JPC251005</t>
  </si>
  <si>
    <t xml:space="preserve">TRANSPORT </t>
  </si>
  <si>
    <t>3841-0925</t>
  </si>
  <si>
    <t>3842-0925</t>
  </si>
  <si>
    <t>JPC251006</t>
  </si>
  <si>
    <t>13.10</t>
  </si>
  <si>
    <t>JPC251007</t>
  </si>
  <si>
    <t>Livraison des big-bags</t>
  </si>
  <si>
    <t>GEMINI POE/25 4130</t>
  </si>
  <si>
    <t>10.10/13.10</t>
  </si>
  <si>
    <t>10.10/16.10</t>
  </si>
  <si>
    <t>JPC251008</t>
  </si>
  <si>
    <t>PEHD ROTO couleur broyé</t>
  </si>
  <si>
    <t>NEVEUX Nº01577</t>
  </si>
  <si>
    <t>0,800 + 0,680</t>
  </si>
  <si>
    <t xml:space="preserve">Le 16.10 - 1 benne PET </t>
  </si>
  <si>
    <t>Le 16.10 - 1 benne TRITAN</t>
  </si>
  <si>
    <t>EUREAU SOURCES 15 NºC2515094</t>
  </si>
  <si>
    <t>EUREAU SOURCES TEISSIERES</t>
  </si>
  <si>
    <t>3843-0925</t>
  </si>
  <si>
    <t>EUREAU SOURCES MONTEUX 84</t>
  </si>
  <si>
    <t>Participation transport</t>
  </si>
  <si>
    <t>14.10/15.10</t>
  </si>
  <si>
    <t>3844-1025</t>
  </si>
  <si>
    <t>3845-1025</t>
  </si>
  <si>
    <t>JPC251009</t>
  </si>
  <si>
    <t>JPC251010</t>
  </si>
  <si>
    <t>PP AKILUX couleur en balles</t>
  </si>
  <si>
    <t>21.10/22.10</t>
  </si>
  <si>
    <t>20.10</t>
  </si>
  <si>
    <t>JPC251011</t>
  </si>
  <si>
    <t>JPC251012</t>
  </si>
  <si>
    <t>Le 22.10 - 1 benne PET</t>
  </si>
  <si>
    <t>Le 22.10 - 1 benne VALO</t>
  </si>
  <si>
    <t>GEMINI POE/25 4201</t>
  </si>
  <si>
    <t>GEMINI POE/25  4281</t>
  </si>
  <si>
    <t>22.10/23.10</t>
  </si>
  <si>
    <t>23.10/24.10</t>
  </si>
  <si>
    <t>JPC251013</t>
  </si>
  <si>
    <t>GEMINI POE/25 4297</t>
  </si>
  <si>
    <t>JPC251014</t>
  </si>
  <si>
    <t>MABITAL</t>
  </si>
  <si>
    <t>Le 24.10 - 1 benne PET</t>
  </si>
  <si>
    <t>Le 24.10 - 1 benne VALO</t>
  </si>
  <si>
    <t>JPC251101</t>
  </si>
  <si>
    <t>PA6 broyé noir</t>
  </si>
  <si>
    <t xml:space="preserve">PA6 10%GF-20% talc broyé </t>
  </si>
  <si>
    <t>PA66 35% GF broyé</t>
  </si>
  <si>
    <t>PA6 30% GF broyé</t>
  </si>
  <si>
    <t>PA66 noir broyé</t>
  </si>
  <si>
    <t>PA66 25% GF - 15% talc broyé</t>
  </si>
  <si>
    <t>EUREAU SOURCES Marolles</t>
  </si>
  <si>
    <t>JPC251102</t>
  </si>
  <si>
    <t>Le 21.10 - 1 benne PET</t>
  </si>
  <si>
    <t>0.980</t>
  </si>
  <si>
    <t>Le 21.10 - 1 benne VALO</t>
  </si>
  <si>
    <t>JPC251015</t>
  </si>
  <si>
    <t>29.10</t>
  </si>
  <si>
    <t>JPC251017</t>
  </si>
  <si>
    <t>Bouchons PEBD</t>
  </si>
  <si>
    <t>JPC251018</t>
  </si>
  <si>
    <t>JPC251019</t>
  </si>
  <si>
    <t>30.10</t>
  </si>
  <si>
    <t>27.10/28.10</t>
  </si>
  <si>
    <t xml:space="preserve">PEBD déclasser </t>
  </si>
  <si>
    <t>GEMINI POE/25 4372</t>
  </si>
  <si>
    <t>29.10/30.10</t>
  </si>
  <si>
    <t>30.10/31.10</t>
  </si>
  <si>
    <t>JPC251103</t>
  </si>
  <si>
    <t>Véolia PMG</t>
  </si>
  <si>
    <t>3846-1025</t>
  </si>
  <si>
    <t>3847-1025</t>
  </si>
  <si>
    <t>3848-1025</t>
  </si>
  <si>
    <t>Le 31.10 - 1 benne PET</t>
  </si>
  <si>
    <t>Le 31.10 - 1 benne DIB</t>
  </si>
  <si>
    <t>Le 31.10 - 2 bennes DIB</t>
  </si>
  <si>
    <t>Prestations Octobre</t>
  </si>
  <si>
    <t>JPC251104</t>
  </si>
  <si>
    <t>AGGLO BERAUVAIS</t>
  </si>
  <si>
    <t>JPC251105</t>
  </si>
  <si>
    <t>3849-1025</t>
  </si>
  <si>
    <t>05.11</t>
  </si>
  <si>
    <t>13.11</t>
  </si>
  <si>
    <t>JPC251106</t>
  </si>
  <si>
    <t>PEHD poubelle à broyer</t>
  </si>
  <si>
    <t>PILLON</t>
  </si>
  <si>
    <t>2,720 + 1,140</t>
  </si>
  <si>
    <t>GEMINI POE/25 4485</t>
  </si>
  <si>
    <t>Le 05.11 - 1 bennes PET</t>
  </si>
  <si>
    <t>Le 05.11 - 1 benne TRITAN</t>
  </si>
  <si>
    <t>3850-1025</t>
  </si>
  <si>
    <t>3851.1025</t>
  </si>
  <si>
    <t>Plateaux PS cristal &amp; blanc</t>
  </si>
  <si>
    <t>3852-1025</t>
  </si>
  <si>
    <t>3852.1025</t>
  </si>
  <si>
    <t>12.11/13.11</t>
  </si>
  <si>
    <t>14.11/17.11</t>
  </si>
  <si>
    <t>JPC251107</t>
  </si>
  <si>
    <t>Le 17.11 - 2 bennes PET</t>
  </si>
  <si>
    <t>Le 18.11 - 1 benne PET</t>
  </si>
  <si>
    <t>Le 18.11 - 1 benne DIB</t>
  </si>
  <si>
    <t>JPC251108</t>
  </si>
  <si>
    <t>18.11</t>
  </si>
  <si>
    <t>Plasticos LARROSA</t>
  </si>
  <si>
    <t>JPC251109</t>
  </si>
  <si>
    <t>PVC bobines blanches</t>
  </si>
  <si>
    <t>PVC cristal thermo broyé</t>
  </si>
  <si>
    <t>PVC bobines couleur</t>
  </si>
  <si>
    <t>Le 07.11 - 1 bennes PET</t>
  </si>
  <si>
    <t>Le 07.11 - 1 benne VALO</t>
  </si>
  <si>
    <t>Le 18.11 - 2 bennes DIB</t>
  </si>
  <si>
    <t>3853-1025</t>
  </si>
  <si>
    <t>3854-1025</t>
  </si>
  <si>
    <t>3855-1025</t>
  </si>
  <si>
    <t>3856-1025</t>
  </si>
  <si>
    <t>DELTA</t>
  </si>
  <si>
    <t>20.11/21.11</t>
  </si>
  <si>
    <t>3857-1025</t>
  </si>
  <si>
    <t>3858-1025</t>
  </si>
  <si>
    <t>3859-1025</t>
  </si>
  <si>
    <t>3860-1025</t>
  </si>
  <si>
    <t>PP AKILUX nat plateaux</t>
  </si>
  <si>
    <t>3861-1025</t>
  </si>
  <si>
    <t>3862-1025</t>
  </si>
  <si>
    <t>Le 21.11 - 1 benne PET</t>
  </si>
  <si>
    <t>Le 21.11 - 1 benne VALO</t>
  </si>
  <si>
    <t>0,780 + 0,780</t>
  </si>
  <si>
    <t>0,780 + 0,880</t>
  </si>
  <si>
    <t>Le 10.11 - 1 benne DIB</t>
  </si>
  <si>
    <t>Le 10.11 - 1 benne TRITAN</t>
  </si>
  <si>
    <t>GEMINI POE/25 4701</t>
  </si>
  <si>
    <t>JPC251110</t>
  </si>
  <si>
    <t>21.11/24.11</t>
  </si>
  <si>
    <t>Le 24.11 - 2 bennes DIB</t>
  </si>
  <si>
    <t>JPC251111</t>
  </si>
  <si>
    <t>24.11/25.11</t>
  </si>
  <si>
    <t>SL251101</t>
  </si>
  <si>
    <t>DCDIS</t>
  </si>
  <si>
    <t>PP BIG-BAGS A &amp; B en balles</t>
  </si>
  <si>
    <t>JPC251112</t>
  </si>
  <si>
    <t>25.11/26.11</t>
  </si>
  <si>
    <t>LIVRAISON PEHD ROTO broyé</t>
  </si>
  <si>
    <t>3863-1125</t>
  </si>
  <si>
    <t>3864-1125</t>
  </si>
  <si>
    <t>3865-1125</t>
  </si>
  <si>
    <t>3866-1125</t>
  </si>
  <si>
    <t>0,800 + 0,460</t>
  </si>
  <si>
    <t>Déclassé en DIB</t>
  </si>
  <si>
    <t>AVOIR S/FACTURE 3839-0925</t>
  </si>
  <si>
    <t>Avoir sur vente SEPTEMBRE</t>
  </si>
  <si>
    <t>3869-1125</t>
  </si>
  <si>
    <t>Avoir sur vente OCTOBRE</t>
  </si>
  <si>
    <t>3867-1125</t>
  </si>
  <si>
    <t>AVOIR S/FACTURE 3852-1025</t>
  </si>
  <si>
    <t>3870-1125</t>
  </si>
  <si>
    <t>Facturation Ventes SEPTEMBRE</t>
  </si>
  <si>
    <t>Refacturation suite avoir 3869-1125</t>
  </si>
  <si>
    <t>Facturation Ventes OCTOBRE</t>
  </si>
  <si>
    <t>Refacturation suite avoir 3867-1125</t>
  </si>
  <si>
    <t>3868-1125</t>
  </si>
  <si>
    <t>27.11/28.11</t>
  </si>
  <si>
    <t>3871-1125</t>
  </si>
  <si>
    <t>Refacturation Escompte</t>
  </si>
  <si>
    <t>3734-0425</t>
  </si>
  <si>
    <t xml:space="preserve">MAROLLES </t>
  </si>
  <si>
    <t xml:space="preserve"> FA 3758-0525 SANS REF. Dossier Marolles/Mai</t>
  </si>
  <si>
    <t>BAF HD ROTO Poubelles démant</t>
  </si>
  <si>
    <t>3766-0625</t>
  </si>
  <si>
    <t>3776-0625</t>
  </si>
  <si>
    <t>Le 28.11 - 1 benne DIB</t>
  </si>
  <si>
    <t>Le 28.11 - 1 benne PET</t>
  </si>
  <si>
    <t>SL251201</t>
  </si>
  <si>
    <t>Plateaux PS en balles</t>
  </si>
  <si>
    <t>PP Pare-chocs en balles</t>
  </si>
  <si>
    <t>PEBD Film 95% Naturel en balles</t>
  </si>
  <si>
    <t>Frais de déchargement facturés par Neveux suite pb</t>
  </si>
  <si>
    <t>Avoir sur fa 3738-0425 suite nc matière</t>
  </si>
  <si>
    <t>3797-0725</t>
  </si>
  <si>
    <t>Refacturation escompte sur FA 3785-0725</t>
  </si>
  <si>
    <t>3780-0425</t>
  </si>
  <si>
    <t>Vente de 150 PP big-bags x 6 Euros l'unité</t>
  </si>
  <si>
    <t>JPC251201</t>
  </si>
  <si>
    <t>GEMINI POE/25 4814</t>
  </si>
  <si>
    <t>26.11/27.11</t>
  </si>
  <si>
    <t>3872-1125</t>
  </si>
  <si>
    <t>PEBD Film 90% Naturel en balles</t>
  </si>
  <si>
    <t>03.12/04.12 9H00</t>
  </si>
  <si>
    <t>GEMINI POE 25/4826</t>
  </si>
  <si>
    <t>Le 04.11 - 1 benne TRITAN</t>
  </si>
  <si>
    <t>Le 04.11 - 1bennes DIB</t>
  </si>
  <si>
    <t>03.12/04.12</t>
  </si>
  <si>
    <t>JPC251202</t>
  </si>
  <si>
    <t>Plateaux PS blanc en balles</t>
  </si>
  <si>
    <t>Plateaux PS couleur en balles</t>
  </si>
  <si>
    <t>04.12</t>
  </si>
  <si>
    <t>Le 04.12 - 2 bennes DIB</t>
  </si>
  <si>
    <t xml:space="preserve">Le 02.12 - 1 benne PET </t>
  </si>
  <si>
    <t>Le 02.12 - 1 benne VALO</t>
  </si>
  <si>
    <t>Prestation du mois de Novembre</t>
  </si>
  <si>
    <t>3873-1125</t>
  </si>
  <si>
    <t>3874-1125</t>
  </si>
  <si>
    <t>Le 04.12 - 1 benne PET</t>
  </si>
  <si>
    <t>Le 04.12 - 1 benne VALO</t>
  </si>
  <si>
    <t>JPC251203</t>
  </si>
  <si>
    <t>NEVEUX Nº01819</t>
  </si>
  <si>
    <t>3879-1125</t>
  </si>
  <si>
    <t>JPC251204</t>
  </si>
  <si>
    <t>3880-1225</t>
  </si>
  <si>
    <t>JPC251205</t>
  </si>
  <si>
    <t>3881-1225</t>
  </si>
  <si>
    <t>GEMINI POE/25 4973</t>
  </si>
  <si>
    <t>JPC251206</t>
  </si>
  <si>
    <t>Déclassé en DIB pour partie + frais de tri</t>
  </si>
  <si>
    <t>Le 11.12 -  1 benne PET</t>
  </si>
  <si>
    <t>Le 11.12 -  1 benne DIB</t>
  </si>
  <si>
    <t>3875-1125</t>
  </si>
  <si>
    <t>15.12</t>
  </si>
  <si>
    <t>NOVALY</t>
  </si>
  <si>
    <t>Avoir sur achat matière BUTIN</t>
  </si>
  <si>
    <t xml:space="preserve">Mise en CET </t>
  </si>
  <si>
    <t>Transport CET</t>
  </si>
  <si>
    <t>3876-1125</t>
  </si>
  <si>
    <t>25.11</t>
  </si>
  <si>
    <t>3882-1225</t>
  </si>
  <si>
    <t>3877-1225</t>
  </si>
  <si>
    <t>JPC251207</t>
  </si>
  <si>
    <t>12.12/15.12</t>
  </si>
  <si>
    <t>16.12</t>
  </si>
  <si>
    <t>11.12/12.12</t>
  </si>
  <si>
    <t>JPC251208</t>
  </si>
  <si>
    <t>JPC251209</t>
  </si>
  <si>
    <t>JPC251210</t>
  </si>
  <si>
    <t>Bouchons PEBD en big-bags</t>
  </si>
  <si>
    <t>11.12/15.12</t>
  </si>
  <si>
    <t>Véolia PMG nº70012901</t>
  </si>
  <si>
    <t>GEMINI  POE/25 5060</t>
  </si>
  <si>
    <t>GEMINI  POE/25 5059</t>
  </si>
  <si>
    <t>Le 15.12 - 1 benn PET</t>
  </si>
  <si>
    <t>Le 15.12- 1 benne VALO</t>
  </si>
  <si>
    <t>PET cristal</t>
  </si>
  <si>
    <t>Plateaux PS avec carton</t>
  </si>
  <si>
    <t>3878-1125</t>
  </si>
  <si>
    <t>13.11.2025</t>
  </si>
  <si>
    <t>16.12/17.12</t>
  </si>
  <si>
    <t>3885-1204</t>
  </si>
  <si>
    <t>Le 16.12 - 2 bennes PET</t>
  </si>
  <si>
    <t>couleur</t>
  </si>
  <si>
    <t>A</t>
  </si>
  <si>
    <t>B</t>
  </si>
  <si>
    <t xml:space="preserve">C </t>
  </si>
  <si>
    <t>AKILUX</t>
  </si>
  <si>
    <t>JPC251211</t>
  </si>
  <si>
    <t>15.12/17.12</t>
  </si>
  <si>
    <t>17.12/18.12</t>
  </si>
  <si>
    <t>JPC251212</t>
  </si>
  <si>
    <t>19.12/22.12</t>
  </si>
  <si>
    <t>GEMINI POE/25 5103</t>
  </si>
  <si>
    <t>Le 22.12 - 1 benne DIB</t>
  </si>
  <si>
    <t>Le 22.12 - 1 benne VALO</t>
  </si>
  <si>
    <t>JPC251213</t>
  </si>
  <si>
    <t>GEMINI POE/25 5169</t>
  </si>
  <si>
    <t>24.12/26.12</t>
  </si>
  <si>
    <t>3886-1225</t>
  </si>
  <si>
    <t>Le 29.12 - 2 bennes PET</t>
  </si>
  <si>
    <t>3887-1225</t>
  </si>
  <si>
    <t>3888-1225</t>
  </si>
  <si>
    <t>3889-1225</t>
  </si>
  <si>
    <t>SERVACHEM / PAPI</t>
  </si>
  <si>
    <t>3890-1225</t>
  </si>
  <si>
    <t>3891-1225</t>
  </si>
  <si>
    <t>0,680 + 1,020</t>
  </si>
  <si>
    <t>0,680 + 0,680</t>
  </si>
  <si>
    <t>JPC251214</t>
  </si>
  <si>
    <t>30.12/31.12</t>
  </si>
  <si>
    <t>GEMINI POE/25 5234</t>
  </si>
  <si>
    <t>3892-1225</t>
  </si>
  <si>
    <t>1,180 + 1,020</t>
  </si>
  <si>
    <t>Prestation du mois de Décembre</t>
  </si>
  <si>
    <t>3893-1225</t>
  </si>
  <si>
    <t>3894-1225</t>
  </si>
  <si>
    <t>3896-1225</t>
  </si>
  <si>
    <t>3897-1225</t>
  </si>
  <si>
    <t>3899-1225</t>
  </si>
  <si>
    <t>3895-1225</t>
  </si>
  <si>
    <t>3900-1225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</si>
</sst>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€&quot;_);[Red]\(#,##0\ &quot;€&quot;\)"/>
    <numFmt numFmtId="164" formatCode="0.000"/>
    <numFmt numFmtId="165" formatCode="#,##0.00&quot;€&quot;"/>
    <numFmt numFmtId="166" formatCode="#,##0.00\ &quot;€&quot;"/>
    <numFmt numFmtId="167" formatCode="#,##0\ &quot;€&quot;"/>
  </numFmts>
  <fonts count="46">
    <font>
      <sz val="12"/>
      <color theme="1"/>
      <name val="Aptos Narrow"/>
      <family val="2"/>
      <scheme val="minor"/>
    </font>
    <font>
      <b/>
      <sz val="26"/>
      <color theme="0"/>
      <name val="Calibri"/>
      <family val="2"/>
    </font>
    <font>
      <b/>
      <sz val="10"/>
      <name val="Calibri"/>
      <family val="2"/>
    </font>
    <font>
      <b/>
      <sz val="10"/>
      <color indexed="8"/>
      <name val="Calibri"/>
      <family val="2"/>
    </font>
    <font>
      <sz val="9"/>
      <name val="Avenir Next Regular"/>
    </font>
    <font>
      <i/>
      <sz val="9"/>
      <name val="Avenir Next Regular"/>
    </font>
    <font>
      <b/>
      <sz val="9"/>
      <name val="Avenir Next Regular"/>
    </font>
    <font>
      <b/>
      <sz val="12"/>
      <color theme="1"/>
      <name val="Aptos Narrow"/>
      <family val="2"/>
      <scheme val="minor"/>
    </font>
    <font>
      <b/>
      <sz val="9"/>
      <color theme="1"/>
      <name val="Avenir Next Regular"/>
    </font>
    <font>
      <sz val="9"/>
      <color theme="1"/>
      <name val="Avenir Next Regular"/>
    </font>
    <font>
      <b/>
      <sz val="9"/>
      <color theme="3" tint="0.249977111117893"/>
      <name val="Avenir Next Regular"/>
    </font>
    <font>
      <sz val="8"/>
      <name val="Aptos Narrow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14"/>
      <color theme="1"/>
      <name val="Aptos Narrow"/>
      <scheme val="minor"/>
    </font>
    <font>
      <sz val="12"/>
      <color rgb="FFFF0000"/>
      <name val="Aptos Narrow"/>
      <family val="2"/>
      <scheme val="minor"/>
    </font>
    <font>
      <b/>
      <i/>
      <sz val="9"/>
      <name val="Avenir Next Regular"/>
    </font>
    <font>
      <b/>
      <sz val="12"/>
      <color theme="1"/>
      <name val="Aptos Narrow"/>
      <scheme val="minor"/>
    </font>
    <font>
      <b/>
      <sz val="10"/>
      <name val="Avenir Next Regular"/>
    </font>
    <font>
      <sz val="12"/>
      <color theme="1"/>
      <name val="Avenir Next Regular"/>
    </font>
    <font>
      <b/>
      <sz val="9"/>
      <color rgb="FFFF0000"/>
      <name val="Avenir Next Regular"/>
    </font>
    <font>
      <sz val="10"/>
      <color rgb="FF000000"/>
      <name val="Avenir Next"/>
      <family val="34"/>
    </font>
    <font>
      <b/>
      <sz val="12"/>
      <color theme="4" tint="-0.249977111117893"/>
      <name val="Aptos Narrow"/>
      <scheme val="minor"/>
    </font>
    <font>
      <sz val="14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color rgb="FFFF0000"/>
      <name val="Aptos Narrow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color theme="1"/>
      <name val="Aptos Narrow"/>
      <scheme val="minor"/>
    </font>
    <font>
      <b/>
      <sz val="10"/>
      <color theme="1"/>
      <name val="Calibri"/>
      <family val="2"/>
    </font>
    <font>
      <sz val="12"/>
      <color theme="0"/>
      <name val="Aptos Narrow"/>
      <family val="2"/>
      <scheme val="minor"/>
    </font>
    <font>
      <sz val="12"/>
      <color theme="1"/>
      <name val="Eurostile"/>
    </font>
    <font>
      <b/>
      <sz val="12"/>
      <name val="Eurostile"/>
    </font>
    <font>
      <sz val="12"/>
      <name val="Eurostile"/>
    </font>
    <font>
      <b/>
      <sz val="16"/>
      <name val="Eurostile"/>
    </font>
    <font>
      <b/>
      <sz val="14"/>
      <name val="Eurostile"/>
    </font>
    <font>
      <sz val="14"/>
      <color theme="1"/>
      <name val="Eurostile"/>
    </font>
    <font>
      <b/>
      <sz val="12"/>
      <color theme="1"/>
      <name val="Eurostile"/>
    </font>
    <font>
      <sz val="12"/>
      <name val="Aptos Narrow"/>
      <family val="2"/>
      <scheme val="minor"/>
    </font>
    <font>
      <sz val="26"/>
      <color theme="0"/>
      <name val="Calibri"/>
      <family val="2"/>
    </font>
    <font>
      <sz val="10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sz val="10"/>
      <color rgb="FFFF0000"/>
      <name val="Aptos Narrow"/>
      <family val="2"/>
      <scheme val="minor"/>
    </font>
    <font>
      <b/>
      <sz val="10"/>
      <name val="Aptos Narrow"/>
      <family val="2"/>
      <scheme val="minor"/>
    </font>
    <font>
      <sz val="9"/>
      <color rgb="FFFF0000"/>
      <name val="Avenir Next Regular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7">
    <xf numFmtId="0" fontId="0" fillId="0" borderId="0" xfId="0"/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164" fontId="4" fillId="0" borderId="10" xfId="0" applyNumberFormat="1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2" fontId="4" fillId="0" borderId="10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left" vertical="center"/>
    </xf>
    <xf numFmtId="164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2" fontId="8" fillId="0" borderId="10" xfId="0" applyNumberFormat="1" applyFont="1" applyBorder="1" applyAlignment="1">
      <alignment horizontal="center" vertical="center"/>
    </xf>
    <xf numFmtId="2" fontId="6" fillId="0" borderId="12" xfId="0" applyNumberFormat="1" applyFont="1" applyBorder="1" applyAlignment="1">
      <alignment horizontal="center" vertical="center"/>
    </xf>
    <xf numFmtId="0" fontId="7" fillId="0" borderId="0" xfId="0" applyFont="1"/>
    <xf numFmtId="2" fontId="9" fillId="0" borderId="10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2" fillId="5" borderId="10" xfId="0" applyFont="1" applyFill="1" applyBorder="1"/>
    <xf numFmtId="0" fontId="2" fillId="5" borderId="10" xfId="0" applyFont="1" applyFill="1" applyBorder="1" applyAlignment="1">
      <alignment horizontal="center"/>
    </xf>
    <xf numFmtId="2" fontId="2" fillId="5" borderId="10" xfId="0" applyNumberFormat="1" applyFont="1" applyFill="1" applyBorder="1" applyAlignment="1">
      <alignment horizontal="center"/>
    </xf>
    <xf numFmtId="2" fontId="2" fillId="5" borderId="10" xfId="0" applyNumberFormat="1" applyFont="1" applyFill="1" applyBorder="1" applyAlignment="1">
      <alignment horizontal="center" vertical="center"/>
    </xf>
    <xf numFmtId="0" fontId="2" fillId="5" borderId="6" xfId="0" applyFont="1" applyFill="1" applyBorder="1"/>
    <xf numFmtId="0" fontId="2" fillId="5" borderId="7" xfId="0" applyFont="1" applyFill="1" applyBorder="1"/>
    <xf numFmtId="164" fontId="2" fillId="5" borderId="7" xfId="0" applyNumberFormat="1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right"/>
    </xf>
    <xf numFmtId="165" fontId="2" fillId="5" borderId="7" xfId="0" applyNumberFormat="1" applyFont="1" applyFill="1" applyBorder="1" applyAlignment="1">
      <alignment horizontal="center"/>
    </xf>
    <xf numFmtId="2" fontId="2" fillId="5" borderId="7" xfId="0" applyNumberFormat="1" applyFont="1" applyFill="1" applyBorder="1" applyAlignment="1">
      <alignment horizontal="center"/>
    </xf>
    <xf numFmtId="10" fontId="2" fillId="5" borderId="8" xfId="0" applyNumberFormat="1" applyFont="1" applyFill="1" applyBorder="1" applyAlignment="1">
      <alignment horizontal="center"/>
    </xf>
    <xf numFmtId="6" fontId="0" fillId="0" borderId="0" xfId="0" applyNumberFormat="1"/>
    <xf numFmtId="0" fontId="6" fillId="3" borderId="10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14" fillId="0" borderId="0" xfId="0" applyFont="1"/>
    <xf numFmtId="0" fontId="0" fillId="7" borderId="0" xfId="0" applyFill="1" applyAlignment="1">
      <alignment horizontal="center" vertical="center"/>
    </xf>
    <xf numFmtId="0" fontId="0" fillId="7" borderId="0" xfId="0" applyFill="1" applyAlignment="1">
      <alignment horizontal="center" vertical="center" wrapText="1"/>
    </xf>
    <xf numFmtId="2" fontId="0" fillId="0" borderId="0" xfId="0" applyNumberFormat="1"/>
    <xf numFmtId="2" fontId="15" fillId="0" borderId="0" xfId="0" applyNumberFormat="1" applyFont="1"/>
    <xf numFmtId="0" fontId="17" fillId="0" borderId="0" xfId="0" applyFont="1"/>
    <xf numFmtId="6" fontId="0" fillId="3" borderId="0" xfId="0" applyNumberFormat="1" applyFill="1"/>
    <xf numFmtId="0" fontId="16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/>
    </xf>
    <xf numFmtId="0" fontId="18" fillId="5" borderId="10" xfId="0" applyFont="1" applyFill="1" applyBorder="1"/>
    <xf numFmtId="0" fontId="18" fillId="5" borderId="10" xfId="0" applyFont="1" applyFill="1" applyBorder="1" applyAlignment="1">
      <alignment horizontal="center"/>
    </xf>
    <xf numFmtId="2" fontId="18" fillId="5" borderId="10" xfId="0" applyNumberFormat="1" applyFont="1" applyFill="1" applyBorder="1" applyAlignment="1">
      <alignment horizontal="center"/>
    </xf>
    <xf numFmtId="2" fontId="18" fillId="5" borderId="10" xfId="0" applyNumberFormat="1" applyFont="1" applyFill="1" applyBorder="1" applyAlignment="1">
      <alignment horizontal="center" vertical="center"/>
    </xf>
    <xf numFmtId="0" fontId="19" fillId="0" borderId="0" xfId="0" applyFont="1"/>
    <xf numFmtId="0" fontId="18" fillId="5" borderId="6" xfId="0" applyFont="1" applyFill="1" applyBorder="1"/>
    <xf numFmtId="0" fontId="18" fillId="5" borderId="7" xfId="0" applyFont="1" applyFill="1" applyBorder="1"/>
    <xf numFmtId="164" fontId="18" fillId="5" borderId="7" xfId="0" applyNumberFormat="1" applyFont="1" applyFill="1" applyBorder="1" applyAlignment="1">
      <alignment horizontal="center" vertical="center"/>
    </xf>
    <xf numFmtId="0" fontId="18" fillId="5" borderId="7" xfId="0" applyFont="1" applyFill="1" applyBorder="1" applyAlignment="1">
      <alignment horizontal="right"/>
    </xf>
    <xf numFmtId="165" fontId="18" fillId="5" borderId="7" xfId="0" applyNumberFormat="1" applyFont="1" applyFill="1" applyBorder="1" applyAlignment="1">
      <alignment horizontal="center"/>
    </xf>
    <xf numFmtId="10" fontId="18" fillId="5" borderId="8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left" vertical="center"/>
    </xf>
    <xf numFmtId="0" fontId="0" fillId="3" borderId="0" xfId="0" applyFill="1"/>
    <xf numFmtId="2" fontId="6" fillId="0" borderId="10" xfId="0" applyNumberFormat="1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64" fontId="6" fillId="0" borderId="13" xfId="0" applyNumberFormat="1" applyFont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2" fontId="8" fillId="0" borderId="13" xfId="0" applyNumberFormat="1" applyFont="1" applyBorder="1" applyAlignment="1">
      <alignment horizontal="center" vertical="center"/>
    </xf>
    <xf numFmtId="164" fontId="17" fillId="0" borderId="0" xfId="0" applyNumberFormat="1" applyFont="1"/>
    <xf numFmtId="0" fontId="22" fillId="0" borderId="0" xfId="0" applyFont="1"/>
    <xf numFmtId="2" fontId="22" fillId="0" borderId="0" xfId="0" applyNumberFormat="1" applyFont="1"/>
    <xf numFmtId="0" fontId="0" fillId="6" borderId="0" xfId="0" applyFill="1"/>
    <xf numFmtId="0" fontId="0" fillId="5" borderId="0" xfId="0" applyFill="1"/>
    <xf numFmtId="0" fontId="0" fillId="8" borderId="0" xfId="0" applyFill="1"/>
    <xf numFmtId="0" fontId="1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7" fillId="9" borderId="0" xfId="0" applyFont="1" applyFill="1" applyAlignment="1">
      <alignment horizontal="left" vertical="center"/>
    </xf>
    <xf numFmtId="0" fontId="17" fillId="9" borderId="0" xfId="0" applyFont="1" applyFill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 wrapText="1"/>
    </xf>
    <xf numFmtId="164" fontId="20" fillId="0" borderId="10" xfId="0" applyNumberFormat="1" applyFont="1" applyBorder="1" applyAlignment="1">
      <alignment horizontal="center" vertical="center"/>
    </xf>
    <xf numFmtId="0" fontId="20" fillId="3" borderId="10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2" fontId="20" fillId="0" borderId="12" xfId="0" applyNumberFormat="1" applyFont="1" applyBorder="1" applyAlignment="1">
      <alignment horizontal="center" vertical="center"/>
    </xf>
    <xf numFmtId="0" fontId="24" fillId="0" borderId="0" xfId="0" applyFont="1"/>
    <xf numFmtId="0" fontId="0" fillId="10" borderId="0" xfId="0" applyFill="1"/>
    <xf numFmtId="0" fontId="20" fillId="0" borderId="10" xfId="0" applyFont="1" applyBorder="1" applyAlignment="1">
      <alignment horizontal="left" vertical="center"/>
    </xf>
    <xf numFmtId="2" fontId="20" fillId="0" borderId="10" xfId="0" applyNumberFormat="1" applyFont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0" xfId="0" applyFill="1" applyAlignment="1">
      <alignment horizontal="center"/>
    </xf>
    <xf numFmtId="0" fontId="6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9" borderId="16" xfId="0" applyFill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5" fillId="0" borderId="0" xfId="0" applyFont="1"/>
    <xf numFmtId="0" fontId="4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8" borderId="0" xfId="0" applyFill="1" applyAlignment="1">
      <alignment horizontal="left" vertical="center"/>
    </xf>
    <xf numFmtId="0" fontId="0" fillId="8" borderId="0" xfId="0" applyFill="1" applyAlignment="1">
      <alignment horizontal="center" vertical="center"/>
    </xf>
    <xf numFmtId="0" fontId="0" fillId="5" borderId="0" xfId="0" applyFill="1" applyAlignment="1">
      <alignment horizontal="left"/>
    </xf>
    <xf numFmtId="0" fontId="0" fillId="5" borderId="0" xfId="0" applyFill="1" applyAlignment="1">
      <alignment horizontal="center" vertical="center"/>
    </xf>
    <xf numFmtId="164" fontId="17" fillId="10" borderId="0" xfId="0" applyNumberFormat="1" applyFont="1" applyFill="1" applyAlignment="1">
      <alignment horizontal="center" vertical="center"/>
    </xf>
    <xf numFmtId="164" fontId="17" fillId="6" borderId="0" xfId="0" applyNumberFormat="1" applyFont="1" applyFill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0" fontId="17" fillId="6" borderId="0" xfId="0" applyFont="1" applyFill="1"/>
    <xf numFmtId="0" fontId="6" fillId="3" borderId="14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9" borderId="16" xfId="0" applyNumberFormat="1" applyFill="1" applyBorder="1" applyAlignment="1">
      <alignment horizontal="center" vertical="center"/>
    </xf>
    <xf numFmtId="0" fontId="17" fillId="9" borderId="16" xfId="0" applyFont="1" applyFill="1" applyBorder="1" applyAlignment="1">
      <alignment horizontal="center"/>
    </xf>
    <xf numFmtId="1" fontId="6" fillId="3" borderId="12" xfId="0" applyNumberFormat="1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0" fillId="9" borderId="16" xfId="0" applyFill="1" applyBorder="1"/>
    <xf numFmtId="164" fontId="17" fillId="9" borderId="16" xfId="0" applyNumberFormat="1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166" fontId="2" fillId="5" borderId="7" xfId="0" applyNumberFormat="1" applyFont="1" applyFill="1" applyBorder="1" applyAlignment="1">
      <alignment horizontal="center"/>
    </xf>
    <xf numFmtId="166" fontId="18" fillId="5" borderId="7" xfId="0" applyNumberFormat="1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left" vertical="center"/>
    </xf>
    <xf numFmtId="0" fontId="6" fillId="3" borderId="11" xfId="0" applyFont="1" applyFill="1" applyBorder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6" fillId="3" borderId="10" xfId="0" applyFont="1" applyFill="1" applyBorder="1" applyAlignment="1">
      <alignment horizontal="center" vertical="center" wrapText="1"/>
    </xf>
    <xf numFmtId="2" fontId="28" fillId="0" borderId="14" xfId="0" applyNumberFormat="1" applyFont="1" applyBorder="1" applyAlignment="1">
      <alignment horizontal="center" vertical="center"/>
    </xf>
    <xf numFmtId="2" fontId="28" fillId="0" borderId="13" xfId="0" applyNumberFormat="1" applyFont="1" applyBorder="1" applyAlignment="1">
      <alignment horizontal="center" vertical="center"/>
    </xf>
    <xf numFmtId="10" fontId="29" fillId="11" borderId="16" xfId="0" applyNumberFormat="1" applyFont="1" applyFill="1" applyBorder="1" applyAlignment="1">
      <alignment horizontal="center" vertical="center"/>
    </xf>
    <xf numFmtId="2" fontId="28" fillId="3" borderId="14" xfId="0" applyNumberFormat="1" applyFont="1" applyFill="1" applyBorder="1" applyAlignment="1">
      <alignment horizontal="center" vertical="center"/>
    </xf>
    <xf numFmtId="2" fontId="27" fillId="0" borderId="14" xfId="0" applyNumberFormat="1" applyFont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2" fontId="3" fillId="2" borderId="12" xfId="0" applyNumberFormat="1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5" borderId="13" xfId="0" applyFont="1" applyFill="1" applyBorder="1"/>
    <xf numFmtId="2" fontId="2" fillId="5" borderId="13" xfId="0" applyNumberFormat="1" applyFont="1" applyFill="1" applyBorder="1" applyAlignment="1">
      <alignment horizontal="center"/>
    </xf>
    <xf numFmtId="0" fontId="2" fillId="5" borderId="13" xfId="0" applyFont="1" applyFill="1" applyBorder="1" applyAlignment="1">
      <alignment horizontal="center"/>
    </xf>
    <xf numFmtId="2" fontId="2" fillId="5" borderId="13" xfId="0" applyNumberFormat="1" applyFont="1" applyFill="1" applyBorder="1" applyAlignment="1">
      <alignment horizontal="center" vertical="center"/>
    </xf>
    <xf numFmtId="2" fontId="29" fillId="6" borderId="13" xfId="0" applyNumberFormat="1" applyFont="1" applyFill="1" applyBorder="1" applyAlignment="1">
      <alignment horizontal="center" vertical="center"/>
    </xf>
    <xf numFmtId="2" fontId="28" fillId="3" borderId="12" xfId="0" applyNumberFormat="1" applyFont="1" applyFill="1" applyBorder="1" applyAlignment="1">
      <alignment horizontal="center" vertical="center"/>
    </xf>
    <xf numFmtId="164" fontId="0" fillId="0" borderId="0" xfId="0" applyNumberFormat="1"/>
    <xf numFmtId="164" fontId="6" fillId="0" borderId="12" xfId="0" applyNumberFormat="1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2" fontId="8" fillId="0" borderId="12" xfId="0" applyNumberFormat="1" applyFont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32" fillId="0" borderId="0" xfId="0" applyFont="1"/>
    <xf numFmtId="2" fontId="32" fillId="0" borderId="14" xfId="0" applyNumberFormat="1" applyFont="1" applyBorder="1"/>
    <xf numFmtId="2" fontId="32" fillId="0" borderId="13" xfId="0" applyNumberFormat="1" applyFont="1" applyBorder="1"/>
    <xf numFmtId="0" fontId="33" fillId="3" borderId="18" xfId="0" applyFont="1" applyFill="1" applyBorder="1" applyAlignment="1">
      <alignment horizontal="center" vertical="center"/>
    </xf>
    <xf numFmtId="0" fontId="33" fillId="3" borderId="17" xfId="0" applyFont="1" applyFill="1" applyBorder="1" applyAlignment="1">
      <alignment horizontal="center" vertical="center"/>
    </xf>
    <xf numFmtId="0" fontId="33" fillId="5" borderId="18" xfId="0" applyFont="1" applyFill="1" applyBorder="1" applyAlignment="1">
      <alignment horizontal="center" vertical="center"/>
    </xf>
    <xf numFmtId="2" fontId="34" fillId="0" borderId="14" xfId="0" applyNumberFormat="1" applyFont="1" applyBorder="1"/>
    <xf numFmtId="2" fontId="34" fillId="0" borderId="15" xfId="0" applyNumberFormat="1" applyFont="1" applyBorder="1"/>
    <xf numFmtId="0" fontId="33" fillId="0" borderId="0" xfId="0" applyFont="1" applyAlignment="1">
      <alignment vertical="center"/>
    </xf>
    <xf numFmtId="2" fontId="34" fillId="0" borderId="23" xfId="0" applyNumberFormat="1" applyFont="1" applyBorder="1"/>
    <xf numFmtId="10" fontId="33" fillId="5" borderId="14" xfId="0" applyNumberFormat="1" applyFont="1" applyFill="1" applyBorder="1" applyAlignment="1">
      <alignment horizontal="center" vertical="center"/>
    </xf>
    <xf numFmtId="10" fontId="33" fillId="0" borderId="0" xfId="0" applyNumberFormat="1" applyFont="1" applyAlignment="1">
      <alignment horizontal="center" vertical="center"/>
    </xf>
    <xf numFmtId="0" fontId="33" fillId="3" borderId="17" xfId="0" applyFont="1" applyFill="1" applyBorder="1" applyAlignment="1">
      <alignment vertical="center"/>
    </xf>
    <xf numFmtId="0" fontId="33" fillId="3" borderId="23" xfId="0" applyFont="1" applyFill="1" applyBorder="1"/>
    <xf numFmtId="0" fontId="33" fillId="3" borderId="14" xfId="0" applyFont="1" applyFill="1" applyBorder="1"/>
    <xf numFmtId="0" fontId="36" fillId="5" borderId="10" xfId="0" applyFont="1" applyFill="1" applyBorder="1"/>
    <xf numFmtId="10" fontId="36" fillId="0" borderId="0" xfId="0" applyNumberFormat="1" applyFont="1"/>
    <xf numFmtId="4" fontId="36" fillId="5" borderId="10" xfId="0" applyNumberFormat="1" applyFont="1" applyFill="1" applyBorder="1"/>
    <xf numFmtId="10" fontId="36" fillId="5" borderId="10" xfId="0" applyNumberFormat="1" applyFont="1" applyFill="1" applyBorder="1" applyAlignment="1">
      <alignment horizontal="center" vertical="center"/>
    </xf>
    <xf numFmtId="0" fontId="36" fillId="0" borderId="0" xfId="0" applyFont="1" applyAlignment="1">
      <alignment vertical="center"/>
    </xf>
    <xf numFmtId="0" fontId="23" fillId="0" borderId="0" xfId="0" applyFont="1"/>
    <xf numFmtId="0" fontId="33" fillId="3" borderId="17" xfId="0" applyFont="1" applyFill="1" applyBorder="1" applyAlignment="1">
      <alignment horizontal="center" vertical="center" wrapText="1"/>
    </xf>
    <xf numFmtId="2" fontId="36" fillId="5" borderId="10" xfId="0" applyNumberFormat="1" applyFont="1" applyFill="1" applyBorder="1"/>
    <xf numFmtId="0" fontId="33" fillId="5" borderId="17" xfId="0" applyFont="1" applyFill="1" applyBorder="1" applyAlignment="1">
      <alignment horizontal="center" vertical="center" wrapText="1"/>
    </xf>
    <xf numFmtId="10" fontId="32" fillId="0" borderId="0" xfId="0" applyNumberFormat="1" applyFont="1"/>
    <xf numFmtId="0" fontId="37" fillId="0" borderId="0" xfId="0" applyFont="1"/>
    <xf numFmtId="0" fontId="33" fillId="0" borderId="0" xfId="0" applyFont="1" applyAlignment="1">
      <alignment horizontal="center" vertical="center" wrapText="1"/>
    </xf>
    <xf numFmtId="0" fontId="31" fillId="0" borderId="0" xfId="0" applyFont="1"/>
    <xf numFmtId="0" fontId="39" fillId="0" borderId="0" xfId="0" applyFont="1"/>
    <xf numFmtId="167" fontId="14" fillId="5" borderId="10" xfId="0" applyNumberFormat="1" applyFont="1" applyFill="1" applyBorder="1"/>
    <xf numFmtId="0" fontId="6" fillId="0" borderId="12" xfId="0" applyFont="1" applyBorder="1" applyAlignment="1">
      <alignment vertical="center"/>
    </xf>
    <xf numFmtId="0" fontId="33" fillId="5" borderId="12" xfId="0" applyFont="1" applyFill="1" applyBorder="1" applyAlignment="1">
      <alignment vertical="center"/>
    </xf>
    <xf numFmtId="10" fontId="33" fillId="5" borderId="12" xfId="0" applyNumberFormat="1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/>
    </xf>
    <xf numFmtId="0" fontId="6" fillId="0" borderId="10" xfId="0" applyFont="1" applyBorder="1" applyAlignment="1">
      <alignment vertical="center" wrapText="1"/>
    </xf>
    <xf numFmtId="0" fontId="2" fillId="12" borderId="13" xfId="0" applyFont="1" applyFill="1" applyBorder="1" applyAlignment="1">
      <alignment horizontal="center" vertical="center"/>
    </xf>
    <xf numFmtId="0" fontId="2" fillId="12" borderId="13" xfId="0" applyFont="1" applyFill="1" applyBorder="1"/>
    <xf numFmtId="2" fontId="2" fillId="12" borderId="13" xfId="0" applyNumberFormat="1" applyFont="1" applyFill="1" applyBorder="1" applyAlignment="1">
      <alignment horizontal="center"/>
    </xf>
    <xf numFmtId="0" fontId="2" fillId="12" borderId="13" xfId="0" applyFont="1" applyFill="1" applyBorder="1" applyAlignment="1">
      <alignment horizontal="center"/>
    </xf>
    <xf numFmtId="2" fontId="2" fillId="12" borderId="13" xfId="0" applyNumberFormat="1" applyFont="1" applyFill="1" applyBorder="1" applyAlignment="1">
      <alignment horizontal="center" vertical="center"/>
    </xf>
    <xf numFmtId="2" fontId="29" fillId="12" borderId="13" xfId="0" applyNumberFormat="1" applyFont="1" applyFill="1" applyBorder="1" applyAlignment="1">
      <alignment horizontal="center" vertical="center"/>
    </xf>
    <xf numFmtId="0" fontId="2" fillId="12" borderId="6" xfId="0" applyFont="1" applyFill="1" applyBorder="1" applyAlignment="1">
      <alignment horizontal="center" vertical="center"/>
    </xf>
    <xf numFmtId="0" fontId="2" fillId="12" borderId="7" xfId="0" applyFont="1" applyFill="1" applyBorder="1" applyAlignment="1">
      <alignment horizontal="center" vertical="center"/>
    </xf>
    <xf numFmtId="0" fontId="2" fillId="12" borderId="7" xfId="0" applyFont="1" applyFill="1" applyBorder="1"/>
    <xf numFmtId="164" fontId="2" fillId="12" borderId="7" xfId="0" applyNumberFormat="1" applyFont="1" applyFill="1" applyBorder="1" applyAlignment="1">
      <alignment horizontal="center" vertical="center"/>
    </xf>
    <xf numFmtId="165" fontId="2" fillId="12" borderId="7" xfId="0" applyNumberFormat="1" applyFont="1" applyFill="1" applyBorder="1" applyAlignment="1">
      <alignment horizontal="center"/>
    </xf>
    <xf numFmtId="2" fontId="2" fillId="12" borderId="7" xfId="0" applyNumberFormat="1" applyFont="1" applyFill="1" applyBorder="1" applyAlignment="1">
      <alignment horizontal="center"/>
    </xf>
    <xf numFmtId="10" fontId="2" fillId="12" borderId="8" xfId="0" applyNumberFormat="1" applyFont="1" applyFill="1" applyBorder="1" applyAlignment="1">
      <alignment horizontal="center"/>
    </xf>
    <xf numFmtId="10" fontId="29" fillId="12" borderId="16" xfId="0" applyNumberFormat="1" applyFont="1" applyFill="1" applyBorder="1" applyAlignment="1">
      <alignment horizontal="center" vertical="center"/>
    </xf>
    <xf numFmtId="0" fontId="17" fillId="5" borderId="0" xfId="0" applyFont="1" applyFill="1"/>
    <xf numFmtId="0" fontId="17" fillId="8" borderId="0" xfId="0" applyFont="1" applyFill="1"/>
    <xf numFmtId="0" fontId="4" fillId="0" borderId="13" xfId="0" applyFont="1" applyBorder="1" applyAlignment="1">
      <alignment horizontal="left" vertical="center"/>
    </xf>
    <xf numFmtId="164" fontId="4" fillId="0" borderId="13" xfId="0" applyNumberFormat="1" applyFont="1" applyBorder="1" applyAlignment="1">
      <alignment horizontal="center" vertical="center"/>
    </xf>
    <xf numFmtId="2" fontId="9" fillId="0" borderId="13" xfId="0" applyNumberFormat="1" applyFont="1" applyBorder="1" applyAlignment="1">
      <alignment horizontal="center" vertical="center"/>
    </xf>
    <xf numFmtId="164" fontId="0" fillId="9" borderId="16" xfId="0" applyNumberFormat="1" applyFill="1" applyBorder="1" applyAlignment="1">
      <alignment horizontal="center" vertical="center"/>
    </xf>
    <xf numFmtId="14" fontId="0" fillId="0" borderId="0" xfId="0" applyNumberFormat="1"/>
    <xf numFmtId="2" fontId="0" fillId="3" borderId="0" xfId="0" applyNumberFormat="1" applyFill="1" applyAlignment="1">
      <alignment horizontal="center" vertical="center"/>
    </xf>
    <xf numFmtId="0" fontId="0" fillId="12" borderId="0" xfId="0" applyFill="1"/>
    <xf numFmtId="0" fontId="0" fillId="13" borderId="0" xfId="0" applyFill="1"/>
    <xf numFmtId="10" fontId="38" fillId="5" borderId="14" xfId="0" applyNumberFormat="1" applyFont="1" applyFill="1" applyBorder="1" applyAlignment="1">
      <alignment horizontal="center" vertical="center"/>
    </xf>
    <xf numFmtId="167" fontId="38" fillId="5" borderId="14" xfId="0" applyNumberFormat="1" applyFont="1" applyFill="1" applyBorder="1"/>
    <xf numFmtId="0" fontId="0" fillId="14" borderId="0" xfId="0" applyFill="1"/>
    <xf numFmtId="2" fontId="6" fillId="0" borderId="13" xfId="0" applyNumberFormat="1" applyFont="1" applyBorder="1" applyAlignment="1">
      <alignment horizontal="center" vertical="center"/>
    </xf>
    <xf numFmtId="2" fontId="41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 wrapText="1"/>
    </xf>
    <xf numFmtId="2" fontId="3" fillId="2" borderId="17" xfId="0" applyNumberFormat="1" applyFont="1" applyFill="1" applyBorder="1" applyAlignment="1">
      <alignment horizontal="center" vertical="center"/>
    </xf>
    <xf numFmtId="0" fontId="2" fillId="12" borderId="17" xfId="0" applyFont="1" applyFill="1" applyBorder="1" applyAlignment="1">
      <alignment horizontal="center" vertical="center"/>
    </xf>
    <xf numFmtId="0" fontId="2" fillId="12" borderId="17" xfId="0" applyFont="1" applyFill="1" applyBorder="1"/>
    <xf numFmtId="2" fontId="2" fillId="12" borderId="17" xfId="0" applyNumberFormat="1" applyFont="1" applyFill="1" applyBorder="1" applyAlignment="1">
      <alignment horizontal="center"/>
    </xf>
    <xf numFmtId="0" fontId="2" fillId="12" borderId="17" xfId="0" applyFont="1" applyFill="1" applyBorder="1" applyAlignment="1">
      <alignment horizontal="center"/>
    </xf>
    <xf numFmtId="2" fontId="2" fillId="12" borderId="17" xfId="0" applyNumberFormat="1" applyFont="1" applyFill="1" applyBorder="1" applyAlignment="1">
      <alignment horizontal="center" vertical="center"/>
    </xf>
    <xf numFmtId="10" fontId="29" fillId="12" borderId="7" xfId="0" applyNumberFormat="1" applyFont="1" applyFill="1" applyBorder="1" applyAlignment="1">
      <alignment horizontal="center" vertical="center"/>
    </xf>
    <xf numFmtId="2" fontId="29" fillId="12" borderId="17" xfId="0" applyNumberFormat="1" applyFont="1" applyFill="1" applyBorder="1" applyAlignment="1">
      <alignment horizontal="center" vertical="center"/>
    </xf>
    <xf numFmtId="0" fontId="7" fillId="3" borderId="0" xfId="0" applyFont="1" applyFill="1"/>
    <xf numFmtId="0" fontId="4" fillId="3" borderId="10" xfId="0" applyFont="1" applyFill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164" fontId="20" fillId="0" borderId="13" xfId="0" applyNumberFormat="1" applyFont="1" applyBorder="1" applyAlignment="1">
      <alignment horizontal="center" vertical="center"/>
    </xf>
    <xf numFmtId="2" fontId="20" fillId="0" borderId="13" xfId="0" applyNumberFormat="1" applyFont="1" applyBorder="1" applyAlignment="1">
      <alignment horizontal="center" vertical="center"/>
    </xf>
    <xf numFmtId="2" fontId="42" fillId="0" borderId="14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12" xfId="0" applyFont="1" applyBorder="1" applyAlignment="1">
      <alignment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 wrapText="1"/>
    </xf>
    <xf numFmtId="4" fontId="2" fillId="5" borderId="10" xfId="0" applyNumberFormat="1" applyFont="1" applyFill="1" applyBorder="1" applyAlignment="1">
      <alignment horizontal="center"/>
    </xf>
    <xf numFmtId="4" fontId="2" fillId="5" borderId="10" xfId="0" applyNumberFormat="1" applyFont="1" applyFill="1" applyBorder="1" applyAlignment="1">
      <alignment horizontal="center" vertical="center"/>
    </xf>
    <xf numFmtId="4" fontId="0" fillId="0" borderId="0" xfId="0" applyNumberFormat="1"/>
    <xf numFmtId="4" fontId="7" fillId="3" borderId="0" xfId="0" applyNumberFormat="1" applyFont="1" applyFill="1"/>
    <xf numFmtId="4" fontId="7" fillId="0" borderId="0" xfId="0" applyNumberFormat="1" applyFont="1"/>
    <xf numFmtId="0" fontId="7" fillId="5" borderId="0" xfId="0" applyFont="1" applyFill="1"/>
    <xf numFmtId="0" fontId="20" fillId="0" borderId="9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15" fillId="0" borderId="0" xfId="0" applyFont="1"/>
    <xf numFmtId="0" fontId="20" fillId="0" borderId="10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164" fontId="17" fillId="0" borderId="0" xfId="0" applyNumberFormat="1" applyFont="1" applyAlignment="1">
      <alignment horizontal="left" vertical="center"/>
    </xf>
    <xf numFmtId="0" fontId="8" fillId="0" borderId="10" xfId="0" applyFont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2" fontId="44" fillId="3" borderId="14" xfId="0" applyNumberFormat="1" applyFont="1" applyFill="1" applyBorder="1" applyAlignment="1">
      <alignment horizontal="center" vertical="center"/>
    </xf>
    <xf numFmtId="2" fontId="44" fillId="3" borderId="10" xfId="0" applyNumberFormat="1" applyFont="1" applyFill="1" applyBorder="1" applyAlignment="1">
      <alignment horizontal="center" vertical="center"/>
    </xf>
    <xf numFmtId="2" fontId="44" fillId="0" borderId="10" xfId="0" applyNumberFormat="1" applyFont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2" fontId="4" fillId="0" borderId="25" xfId="0" applyNumberFormat="1" applyFont="1" applyBorder="1" applyAlignment="1">
      <alignment horizontal="center" vertical="center"/>
    </xf>
    <xf numFmtId="2" fontId="41" fillId="0" borderId="26" xfId="0" applyNumberFormat="1" applyFont="1" applyBorder="1" applyAlignment="1">
      <alignment horizontal="center" vertical="center"/>
    </xf>
    <xf numFmtId="0" fontId="7" fillId="0" borderId="12" xfId="0" applyFont="1" applyBorder="1"/>
    <xf numFmtId="0" fontId="39" fillId="0" borderId="14" xfId="0" applyFont="1" applyBorder="1"/>
    <xf numFmtId="0" fontId="0" fillId="0" borderId="13" xfId="0" applyBorder="1"/>
    <xf numFmtId="2" fontId="42" fillId="0" borderId="10" xfId="0" applyNumberFormat="1" applyFont="1" applyBorder="1" applyAlignment="1">
      <alignment horizontal="center" vertical="center"/>
    </xf>
    <xf numFmtId="0" fontId="7" fillId="0" borderId="14" xfId="0" applyFont="1" applyBorder="1"/>
    <xf numFmtId="2" fontId="3" fillId="2" borderId="10" xfId="0" applyNumberFormat="1" applyFont="1" applyFill="1" applyBorder="1" applyAlignment="1">
      <alignment horizontal="center" vertical="center"/>
    </xf>
    <xf numFmtId="2" fontId="44" fillId="0" borderId="13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25" fillId="0" borderId="14" xfId="0" applyFont="1" applyBorder="1"/>
    <xf numFmtId="2" fontId="44" fillId="0" borderId="26" xfId="0" applyNumberFormat="1" applyFont="1" applyBorder="1" applyAlignment="1">
      <alignment horizontal="center" vertical="center"/>
    </xf>
    <xf numFmtId="2" fontId="44" fillId="3" borderId="26" xfId="0" applyNumberFormat="1" applyFont="1" applyFill="1" applyBorder="1" applyAlignment="1">
      <alignment horizontal="center" vertical="center"/>
    </xf>
    <xf numFmtId="2" fontId="44" fillId="3" borderId="1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16" xfId="0" applyFont="1" applyBorder="1"/>
    <xf numFmtId="164" fontId="17" fillId="0" borderId="16" xfId="0" applyNumberFormat="1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2" fontId="17" fillId="0" borderId="16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0" fillId="0" borderId="14" xfId="0" applyBorder="1"/>
    <xf numFmtId="0" fontId="45" fillId="0" borderId="10" xfId="0" applyFont="1" applyBorder="1" applyAlignment="1">
      <alignment horizontal="center" vertical="center"/>
    </xf>
    <xf numFmtId="0" fontId="45" fillId="0" borderId="10" xfId="0" applyFont="1" applyBorder="1" applyAlignment="1">
      <alignment horizontal="left" vertical="center"/>
    </xf>
    <xf numFmtId="164" fontId="45" fillId="0" borderId="10" xfId="0" applyNumberFormat="1" applyFont="1" applyBorder="1" applyAlignment="1">
      <alignment horizontal="center" vertical="center"/>
    </xf>
    <xf numFmtId="0" fontId="45" fillId="3" borderId="10" xfId="0" applyFont="1" applyFill="1" applyBorder="1" applyAlignment="1">
      <alignment horizontal="center" vertical="center"/>
    </xf>
    <xf numFmtId="2" fontId="45" fillId="0" borderId="10" xfId="0" applyNumberFormat="1" applyFont="1" applyBorder="1" applyAlignment="1">
      <alignment horizontal="center" vertical="center"/>
    </xf>
    <xf numFmtId="2" fontId="45" fillId="0" borderId="9" xfId="0" applyNumberFormat="1" applyFont="1" applyBorder="1" applyAlignment="1">
      <alignment horizontal="center" vertical="center"/>
    </xf>
    <xf numFmtId="0" fontId="15" fillId="0" borderId="14" xfId="0" applyFont="1" applyBorder="1"/>
    <xf numFmtId="2" fontId="43" fillId="0" borderId="10" xfId="0" applyNumberFormat="1" applyFont="1" applyBorder="1" applyAlignment="1">
      <alignment horizontal="center" vertical="center"/>
    </xf>
    <xf numFmtId="2" fontId="45" fillId="0" borderId="13" xfId="0" applyNumberFormat="1" applyFont="1" applyBorder="1" applyAlignment="1">
      <alignment horizontal="center" vertical="center"/>
    </xf>
    <xf numFmtId="2" fontId="45" fillId="0" borderId="25" xfId="0" applyNumberFormat="1" applyFont="1" applyBorder="1" applyAlignment="1">
      <alignment horizontal="center" vertical="center"/>
    </xf>
    <xf numFmtId="2" fontId="43" fillId="0" borderId="26" xfId="0" applyNumberFormat="1" applyFont="1" applyBorder="1" applyAlignment="1">
      <alignment horizontal="center" vertical="center"/>
    </xf>
    <xf numFmtId="0" fontId="24" fillId="0" borderId="14" xfId="0" applyFont="1" applyBorder="1"/>
    <xf numFmtId="0" fontId="17" fillId="15" borderId="0" xfId="0" applyFont="1" applyFill="1"/>
    <xf numFmtId="0" fontId="20" fillId="0" borderId="10" xfId="0" applyFont="1" applyBorder="1" applyAlignment="1">
      <alignment horizontal="right" vertical="center"/>
    </xf>
    <xf numFmtId="0" fontId="20" fillId="0" borderId="10" xfId="0" applyFont="1" applyBorder="1" applyAlignment="1">
      <alignment vertical="center"/>
    </xf>
    <xf numFmtId="2" fontId="6" fillId="16" borderId="12" xfId="0" applyNumberFormat="1" applyFont="1" applyFill="1" applyBorder="1" applyAlignment="1">
      <alignment horizontal="center" vertical="center"/>
    </xf>
    <xf numFmtId="2" fontId="20" fillId="16" borderId="12" xfId="0" applyNumberFormat="1" applyFont="1" applyFill="1" applyBorder="1" applyAlignment="1">
      <alignment horizontal="center" vertical="center"/>
    </xf>
    <xf numFmtId="2" fontId="6" fillId="16" borderId="10" xfId="0" applyNumberFormat="1" applyFont="1" applyFill="1" applyBorder="1" applyAlignment="1">
      <alignment horizontal="center" vertical="center"/>
    </xf>
    <xf numFmtId="2" fontId="6" fillId="16" borderId="14" xfId="0" applyNumberFormat="1" applyFont="1" applyFill="1" applyBorder="1" applyAlignment="1">
      <alignment horizontal="center" vertical="center"/>
    </xf>
    <xf numFmtId="2" fontId="4" fillId="16" borderId="12" xfId="0" applyNumberFormat="1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 wrapText="1"/>
    </xf>
    <xf numFmtId="2" fontId="42" fillId="3" borderId="26" xfId="0" applyNumberFormat="1" applyFont="1" applyFill="1" applyBorder="1" applyAlignment="1">
      <alignment horizontal="center" vertical="center"/>
    </xf>
    <xf numFmtId="2" fontId="20" fillId="16" borderId="9" xfId="0" applyNumberFormat="1" applyFont="1" applyFill="1" applyBorder="1" applyAlignment="1">
      <alignment horizontal="center" vertical="center"/>
    </xf>
    <xf numFmtId="0" fontId="6" fillId="0" borderId="14" xfId="0" applyFont="1" applyBorder="1" applyAlignment="1">
      <alignment vertical="center" wrapText="1"/>
    </xf>
    <xf numFmtId="2" fontId="6" fillId="16" borderId="13" xfId="0" applyNumberFormat="1" applyFont="1" applyFill="1" applyBorder="1" applyAlignment="1">
      <alignment horizontal="center" vertical="center"/>
    </xf>
    <xf numFmtId="2" fontId="20" fillId="16" borderId="13" xfId="0" applyNumberFormat="1" applyFont="1" applyFill="1" applyBorder="1" applyAlignment="1">
      <alignment horizontal="center" vertical="center"/>
    </xf>
    <xf numFmtId="2" fontId="6" fillId="16" borderId="9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0" fillId="16" borderId="10" xfId="0" applyNumberFormat="1" applyFont="1" applyFill="1" applyBorder="1" applyAlignment="1">
      <alignment horizontal="center" vertical="center"/>
    </xf>
    <xf numFmtId="2" fontId="6" fillId="16" borderId="21" xfId="0" applyNumberFormat="1" applyFont="1" applyFill="1" applyBorder="1" applyAlignment="1">
      <alignment horizontal="center" vertical="center"/>
    </xf>
    <xf numFmtId="2" fontId="6" fillId="16" borderId="25" xfId="0" applyNumberFormat="1" applyFont="1" applyFill="1" applyBorder="1" applyAlignment="1">
      <alignment horizontal="center" vertical="center"/>
    </xf>
    <xf numFmtId="9" fontId="6" fillId="0" borderId="10" xfId="0" applyNumberFormat="1" applyFont="1" applyBorder="1" applyAlignment="1">
      <alignment horizontal="left" vertical="center"/>
    </xf>
    <xf numFmtId="0" fontId="6" fillId="0" borderId="12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/>
    </xf>
    <xf numFmtId="49" fontId="1" fillId="4" borderId="3" xfId="0" applyNumberFormat="1" applyFont="1" applyFill="1" applyBorder="1"/>
    <xf numFmtId="49" fontId="1" fillId="4" borderId="4" xfId="0" applyNumberFormat="1" applyFont="1" applyFill="1" applyBorder="1" applyAlignment="1">
      <alignment horizontal="center" vertical="center"/>
    </xf>
    <xf numFmtId="49" fontId="1" fillId="4" borderId="0" xfId="0" applyNumberFormat="1" applyFont="1" applyFill="1" applyAlignment="1">
      <alignment horizontal="center" vertical="center"/>
    </xf>
    <xf numFmtId="49" fontId="1" fillId="4" borderId="5" xfId="0" applyNumberFormat="1" applyFont="1" applyFill="1" applyBorder="1"/>
    <xf numFmtId="49" fontId="1" fillId="4" borderId="6" xfId="0" applyNumberFormat="1" applyFont="1" applyFill="1" applyBorder="1" applyAlignment="1">
      <alignment horizontal="center" vertical="center"/>
    </xf>
    <xf numFmtId="49" fontId="1" fillId="4" borderId="7" xfId="0" applyNumberFormat="1" applyFont="1" applyFill="1" applyBorder="1" applyAlignment="1">
      <alignment horizontal="center" vertical="center"/>
    </xf>
    <xf numFmtId="49" fontId="1" fillId="4" borderId="8" xfId="0" applyNumberFormat="1" applyFont="1" applyFill="1" applyBorder="1"/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35" fillId="3" borderId="0" xfId="0" applyFont="1" applyFill="1" applyAlignment="1">
      <alignment horizontal="center" vertical="center"/>
    </xf>
    <xf numFmtId="0" fontId="35" fillId="3" borderId="7" xfId="0" applyFont="1" applyFill="1" applyBorder="1" applyAlignment="1">
      <alignment horizontal="center" vertical="center"/>
    </xf>
    <xf numFmtId="0" fontId="17" fillId="9" borderId="0" xfId="0" applyFont="1" applyFill="1" applyAlignment="1">
      <alignment horizontal="center" vertical="center"/>
    </xf>
    <xf numFmtId="0" fontId="14" fillId="9" borderId="16" xfId="0" applyFont="1" applyFill="1" applyBorder="1" applyAlignment="1">
      <alignment horizontal="center"/>
    </xf>
    <xf numFmtId="0" fontId="23" fillId="9" borderId="7" xfId="0" applyFont="1" applyFill="1" applyBorder="1" applyAlignment="1">
      <alignment horizontal="center" vertical="center"/>
    </xf>
    <xf numFmtId="0" fontId="17" fillId="9" borderId="16" xfId="0" applyFont="1" applyFill="1" applyBorder="1" applyAlignment="1">
      <alignment horizontal="center"/>
    </xf>
    <xf numFmtId="2" fontId="17" fillId="0" borderId="16" xfId="0" applyNumberFormat="1" applyFont="1" applyBorder="1" applyAlignment="1">
      <alignment horizontal="center" vertical="center"/>
    </xf>
    <xf numFmtId="0" fontId="17" fillId="9" borderId="16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49" fontId="1" fillId="12" borderId="19" xfId="0" applyNumberFormat="1" applyFont="1" applyFill="1" applyBorder="1" applyAlignment="1">
      <alignment horizontal="center" vertical="center"/>
    </xf>
    <xf numFmtId="49" fontId="1" fillId="12" borderId="20" xfId="0" applyNumberFormat="1" applyFont="1" applyFill="1" applyBorder="1" applyAlignment="1">
      <alignment horizontal="center" vertical="center"/>
    </xf>
    <xf numFmtId="49" fontId="1" fillId="12" borderId="4" xfId="0" applyNumberFormat="1" applyFont="1" applyFill="1" applyBorder="1" applyAlignment="1">
      <alignment horizontal="center" vertical="center"/>
    </xf>
    <xf numFmtId="49" fontId="1" fillId="12" borderId="0" xfId="0" applyNumberFormat="1" applyFont="1" applyFill="1" applyAlignment="1">
      <alignment horizontal="center" vertical="center"/>
    </xf>
    <xf numFmtId="49" fontId="1" fillId="12" borderId="6" xfId="0" applyNumberFormat="1" applyFont="1" applyFill="1" applyBorder="1" applyAlignment="1">
      <alignment horizontal="center" vertical="center"/>
    </xf>
    <xf numFmtId="49" fontId="1" fillId="12" borderId="7" xfId="0" applyNumberFormat="1" applyFont="1" applyFill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9" fontId="40" fillId="12" borderId="19" xfId="0" applyNumberFormat="1" applyFont="1" applyFill="1" applyBorder="1" applyAlignment="1">
      <alignment horizontal="center" vertical="center"/>
    </xf>
    <xf numFmtId="49" fontId="40" fillId="12" borderId="20" xfId="0" applyNumberFormat="1" applyFont="1" applyFill="1" applyBorder="1" applyAlignment="1">
      <alignment horizontal="center" vertical="center"/>
    </xf>
    <xf numFmtId="49" fontId="40" fillId="12" borderId="4" xfId="0" applyNumberFormat="1" applyFont="1" applyFill="1" applyBorder="1" applyAlignment="1">
      <alignment horizontal="center" vertical="center"/>
    </xf>
    <xf numFmtId="49" fontId="40" fillId="12" borderId="0" xfId="0" applyNumberFormat="1" applyFont="1" applyFill="1" applyAlignment="1">
      <alignment horizontal="center" vertical="center"/>
    </xf>
    <xf numFmtId="49" fontId="40" fillId="12" borderId="6" xfId="0" applyNumberFormat="1" applyFont="1" applyFill="1" applyBorder="1" applyAlignment="1">
      <alignment horizontal="center" vertical="center"/>
    </xf>
    <xf numFmtId="49" fontId="40" fillId="12" borderId="7" xfId="0" applyNumberFormat="1" applyFont="1" applyFill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7" fillId="0" borderId="1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20" fillId="0" borderId="9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2" fontId="6" fillId="0" borderId="9" xfId="0" applyNumberFormat="1" applyFont="1" applyBorder="1" applyAlignment="1">
      <alignment horizontal="center" vertical="center"/>
    </xf>
    <xf numFmtId="2" fontId="6" fillId="0" borderId="11" xfId="0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16" fontId="6" fillId="0" borderId="12" xfId="0" applyNumberFormat="1" applyFont="1" applyBorder="1" applyAlignment="1">
      <alignment horizontal="center" vertical="center" wrapText="1"/>
    </xf>
    <xf numFmtId="16" fontId="6" fillId="0" borderId="14" xfId="0" applyNumberFormat="1" applyFont="1" applyBorder="1" applyAlignment="1">
      <alignment horizontal="center" vertical="center" wrapText="1"/>
    </xf>
    <xf numFmtId="16" fontId="6" fillId="0" borderId="13" xfId="0" applyNumberFormat="1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45" fillId="0" borderId="9" xfId="0" applyFont="1" applyBorder="1" applyAlignment="1">
      <alignment horizontal="center" vertical="center"/>
    </xf>
    <xf numFmtId="0" fontId="45" fillId="0" borderId="11" xfId="0" applyFont="1" applyBorder="1" applyAlignment="1">
      <alignment horizontal="center" vertical="center"/>
    </xf>
    <xf numFmtId="0" fontId="45" fillId="0" borderId="12" xfId="0" applyFont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/>
    </xf>
    <xf numFmtId="0" fontId="45" fillId="0" borderId="1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17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B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Sly/Documents/VENTES%2024%20%20Ma&#768;J%20le%2021.01.xlsx" TargetMode="External"/><Relationship Id="rId1" Type="http://schemas.openxmlformats.org/officeDocument/2006/relationships/externalLinkPath" Target="VENTES%2024%20%20Ma&#768;J%20le%2021.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YNTHESE GLOBALE"/>
      <sheetName val="JANVIER "/>
      <sheetName val="FEVRIER"/>
      <sheetName val="MARS"/>
      <sheetName val="AVRIL"/>
      <sheetName val="MAI"/>
      <sheetName val="JUIN"/>
      <sheetName val="JUILLET"/>
      <sheetName val="AOÛT"/>
      <sheetName val="SEPTEMBRE "/>
      <sheetName val="OCTOBRE"/>
      <sheetName val="NOVEMBRE"/>
      <sheetName val="DÉCEMBRE"/>
    </sheetNames>
    <sheetDataSet>
      <sheetData sheetId="0" refreshError="1"/>
      <sheetData sheetId="1" refreshError="1">
        <row r="52">
          <cell r="G52">
            <v>226.31500000000003</v>
          </cell>
          <cell r="L52">
            <v>12665.555000000002</v>
          </cell>
        </row>
      </sheetData>
      <sheetData sheetId="2" refreshError="1">
        <row r="76">
          <cell r="G76">
            <v>310.26000000000005</v>
          </cell>
          <cell r="L76">
            <v>17379.702000000005</v>
          </cell>
        </row>
      </sheetData>
      <sheetData sheetId="3" refreshError="1">
        <row r="52">
          <cell r="G52">
            <v>174.18700000000004</v>
          </cell>
          <cell r="L52">
            <v>8021.3000000000029</v>
          </cell>
        </row>
      </sheetData>
      <sheetData sheetId="4" refreshError="1">
        <row r="70">
          <cell r="G70">
            <v>321.94899999999996</v>
          </cell>
          <cell r="L70">
            <v>17844.566999999999</v>
          </cell>
        </row>
      </sheetData>
      <sheetData sheetId="5" refreshError="1">
        <row r="32">
          <cell r="G32">
            <v>144.96200000000002</v>
          </cell>
          <cell r="L32">
            <v>11074.855</v>
          </cell>
        </row>
      </sheetData>
      <sheetData sheetId="6" refreshError="1">
        <row r="84">
          <cell r="G84">
            <v>312.92100000000011</v>
          </cell>
          <cell r="L84">
            <v>18808.762999999999</v>
          </cell>
        </row>
      </sheetData>
      <sheetData sheetId="7" refreshError="1">
        <row r="61">
          <cell r="G61">
            <v>182.71200000000002</v>
          </cell>
          <cell r="L61">
            <v>12535.722999999996</v>
          </cell>
        </row>
      </sheetData>
      <sheetData sheetId="8" refreshError="1">
        <row r="48">
          <cell r="G48">
            <v>167.03699999999998</v>
          </cell>
          <cell r="L48">
            <v>9064.255000000001</v>
          </cell>
        </row>
      </sheetData>
      <sheetData sheetId="9" refreshError="1">
        <row r="62">
          <cell r="G62">
            <v>232.34400000000002</v>
          </cell>
          <cell r="L62">
            <v>18934.719999999998</v>
          </cell>
        </row>
      </sheetData>
      <sheetData sheetId="10" refreshError="1">
        <row r="71">
          <cell r="G71">
            <v>308.13700000000006</v>
          </cell>
          <cell r="L71">
            <v>18004.514999999999</v>
          </cell>
        </row>
      </sheetData>
      <sheetData sheetId="11" refreshError="1">
        <row r="48">
          <cell r="G48">
            <v>204.93899999999994</v>
          </cell>
          <cell r="L48">
            <v>11760.318999999998</v>
          </cell>
        </row>
      </sheetData>
      <sheetData sheetId="12" refreshError="1">
        <row r="34">
          <cell r="L34">
            <v>5565.0399999999991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éverine LEFFRAY" id="{8EEFFC75-00E5-4544-B9F6-73C8E6E99BC1}" userId="8c193b7c1fb16b04" providerId="Windows Live"/>
  <person displayName="jean pierre Cabrol" id="{59FF7404-C8ED-524E-A582-5AEFEF0CEC0C}" userId="97d21c51269ead4d" providerId="Windows Live"/>
</personList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9" dT="2025-01-22T13:35:58.81" personId="{8EEFFC75-00E5-4544-B9F6-73C8E6E99BC1}" id="{9BBB659E-5207-5C45-B0C9-F58CA5D08987}">
    <text xml:space="preserve">Prix Initial : 680 Euros
Prix racheté: 630 Euros
</text>
  </threadedComment>
  <threadedComment ref="G10" dT="2025-01-21T16:37:20.49" personId="{8EEFFC75-00E5-4544-B9F6-73C8E6E99BC1}" id="{F8C93272-9645-B744-AC00-270D844F6AE3}">
    <text xml:space="preserve">2,700 T =
 1300 Casiers	</text>
  </threadedComment>
  <threadedComment ref="I10" dT="2025-01-07T16:44:49.10" personId="{8EEFFC75-00E5-4544-B9F6-73C8E6E99BC1}" id="{94E168F2-B43D-964F-8DED-FC1AF63EECC7}">
    <text xml:space="preserve">PV: 2,50 Euros le Casier
</text>
  </threadedComment>
  <threadedComment ref="H29" dT="2025-01-24T13:50:45.69" personId="{8EEFFC75-00E5-4544-B9F6-73C8E6E99BC1}" id="{DED6C0B5-BD52-9C40-82E1-310D665695A2}">
    <text xml:space="preserve">Prix achat initial : 300€
Prix acheté: 150€
</text>
  </threadedComment>
  <threadedComment ref="H33" dT="2025-01-29T13:32:21.97" personId="{59FF7404-C8ED-524E-A582-5AEFEF0CEC0C}" id="{22B6FC66-55C4-E641-9AE4-5B7E01D1B35F}">
    <text xml:space="preserve">Revoir le PA en fonction du poids chargé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H7" dT="2025-02-13T09:43:26.87" personId="{8EEFFC75-00E5-4544-B9F6-73C8E6E99BC1}" id="{174ED587-2968-3E4C-86B8-A63676F2E521}">
    <text>PA Initial : 545€
PA = 445€</text>
  </threadedComment>
  <threadedComment ref="H8" dT="2025-02-13T09:42:10.35" personId="{8EEFFC75-00E5-4544-B9F6-73C8E6E99BC1}" id="{FE895FA9-7AB8-7B4E-8820-39AAFEBC96E5}">
    <text>Prix Initial : 285 Euros  // Prix acheté : 230 Euros</text>
  </threadedComment>
  <threadedComment ref="H9" dT="2025-02-13T09:42:42.25" personId="{8EEFFC75-00E5-4544-B9F6-73C8E6E99BC1}" id="{B414F9B6-4963-AA45-B822-BA94CD1DFBF2}">
    <text>PA Initial : 170€
Prix acheté: 100€</text>
  </threadedComment>
  <threadedComment ref="H77" dT="2025-01-24T14:42:35.54" personId="{8EEFFC75-00E5-4544-B9F6-73C8E6E99BC1}" id="{89F6A27C-7C34-FC41-9FEC-471FBF2813E5}">
    <text>Prix achat initial: 680€
Prix acheté: 630€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K19" dT="2025-02-26T17:24:58.37" personId="{59FF7404-C8ED-524E-A582-5AEFEF0CEC0C}" id="{723FA70B-6E1B-9346-BD4F-995B7A0B18FB}">
    <text xml:space="preserve">TP de 480 € à facturer à Teissieres
</text>
  </threadedComment>
  <threadedComment ref="G38" dT="2025-01-21T16:37:20.49" personId="{8EEFFC75-00E5-4544-B9F6-73C8E6E99BC1}" id="{4AEF7966-5163-204F-8555-9F1D4CB42CFF}">
    <text xml:space="preserve">2,700 T =
 1300 Casiers	</text>
  </threadedComment>
  <threadedComment ref="I38" dT="2025-01-07T16:44:49.10" personId="{8EEFFC75-00E5-4544-B9F6-73C8E6E99BC1}" id="{B057468E-E9F5-0945-979E-57A4A2E21793}">
    <text xml:space="preserve">PV: 2,50 Euros le Casier
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G9" dT="2025-01-21T16:37:20.49" personId="{8EEFFC75-00E5-4544-B9F6-73C8E6E99BC1}" id="{6172F742-59DB-8045-99C9-B029C8BA7103}">
    <text xml:space="preserve">2,700 T =
 1300 Casiers	</text>
  </threadedComment>
  <threadedComment ref="I9" dT="2025-01-07T16:44:49.10" personId="{8EEFFC75-00E5-4544-B9F6-73C8E6E99BC1}" id="{7F9FFD94-AC4F-9C4E-9624-164659BB72ED}">
    <text xml:space="preserve">PV: 2,50 Euros le Casier
</text>
  </threadedComment>
</ThreadedComment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4.xml"/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CD3EC-178B-7847-BC2C-19D1F722BEB8}">
  <dimension ref="A1:N30"/>
  <sheetViews>
    <sheetView topLeftCell="A9" zoomScale="125" workbookViewId="0">
      <selection activeCell="K6" sqref="K6"/>
    </sheetView>
  </sheetViews>
  <sheetFormatPr baseColWidth="10" defaultRowHeight="16"/>
  <cols>
    <col min="1" max="1" width="15.5" customWidth="1"/>
    <col min="2" max="2" width="1.6640625" customWidth="1"/>
    <col min="3" max="5" width="16.6640625" customWidth="1"/>
    <col min="6" max="6" width="1.6640625" customWidth="1"/>
    <col min="7" max="8" width="16.6640625" customWidth="1"/>
    <col min="9" max="9" width="13.5" customWidth="1"/>
    <col min="10" max="12" width="16.6640625" customWidth="1"/>
    <col min="13" max="13" width="1.83203125" customWidth="1"/>
    <col min="14" max="14" width="16.6640625" customWidth="1"/>
  </cols>
  <sheetData>
    <row r="1" spans="1:14" ht="20" customHeight="1">
      <c r="A1" s="352" t="s">
        <v>610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</row>
    <row r="2" spans="1:14" ht="17" thickBot="1">
      <c r="A2" s="353"/>
      <c r="B2" s="353"/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</row>
    <row r="3" spans="1:14">
      <c r="A3" s="163"/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</row>
    <row r="4" spans="1:14" ht="33" thickBot="1">
      <c r="A4" s="175"/>
      <c r="B4" s="171"/>
      <c r="C4" s="167" t="s">
        <v>127</v>
      </c>
      <c r="D4" s="166" t="s">
        <v>128</v>
      </c>
      <c r="E4" s="194" t="s">
        <v>110</v>
      </c>
      <c r="F4" s="171"/>
      <c r="G4" s="167" t="s">
        <v>111</v>
      </c>
      <c r="H4" s="167" t="s">
        <v>129</v>
      </c>
      <c r="I4" s="168" t="s">
        <v>608</v>
      </c>
      <c r="J4" s="184" t="s">
        <v>112</v>
      </c>
      <c r="K4" s="184" t="s">
        <v>130</v>
      </c>
      <c r="L4" s="186" t="s">
        <v>113</v>
      </c>
      <c r="M4" s="189"/>
      <c r="N4" s="186" t="s">
        <v>609</v>
      </c>
    </row>
    <row r="5" spans="1:14">
      <c r="A5" s="176" t="s">
        <v>114</v>
      </c>
      <c r="B5" s="174"/>
      <c r="C5" s="169">
        <v>109693.92</v>
      </c>
      <c r="D5" s="170">
        <f>Janvier!M59</f>
        <v>110291.12100000001</v>
      </c>
      <c r="E5" s="195">
        <f>(D5-C5)/C5</f>
        <v>5.4442488699466248E-3</v>
      </c>
      <c r="F5" s="171"/>
      <c r="G5" s="172">
        <f>'[1]JANVIER '!L52</f>
        <v>12665.555000000002</v>
      </c>
      <c r="H5" s="169">
        <f>Janvier!L59</f>
        <v>21245.491000000002</v>
      </c>
      <c r="I5" s="173">
        <f>(H5-G5)/G5</f>
        <v>0.67742282118706987</v>
      </c>
      <c r="J5" s="164">
        <f>'[1]JANVIER '!G52</f>
        <v>226.31500000000003</v>
      </c>
      <c r="K5" s="164">
        <f>Janvier!G59</f>
        <v>245.83600000000001</v>
      </c>
      <c r="L5" s="222">
        <f>(K5-J5)/J5</f>
        <v>8.6255882287961397E-2</v>
      </c>
      <c r="M5" s="187"/>
      <c r="N5" s="223">
        <f>H5-15000</f>
        <v>6245.4910000000018</v>
      </c>
    </row>
    <row r="6" spans="1:14">
      <c r="A6" s="177" t="s">
        <v>115</v>
      </c>
      <c r="B6" s="174"/>
      <c r="C6" s="169">
        <v>132158.82999999999</v>
      </c>
      <c r="D6" s="170">
        <f>Février!M70</f>
        <v>89555.261999999988</v>
      </c>
      <c r="E6" s="173">
        <f>(D6-C6)/C6</f>
        <v>-0.3223664132014486</v>
      </c>
      <c r="F6" s="171"/>
      <c r="G6" s="169">
        <f>[1]FEVRIER!L76</f>
        <v>17379.702000000005</v>
      </c>
      <c r="H6" s="169">
        <f>Février!L70</f>
        <v>15629.286999999998</v>
      </c>
      <c r="I6" s="173">
        <f t="shared" ref="I6:I16" si="0">(H6-G6)/G6</f>
        <v>-0.10071605370448848</v>
      </c>
      <c r="J6" s="164">
        <f>[1]FEVRIER!G76</f>
        <v>310.26000000000005</v>
      </c>
      <c r="K6" s="164">
        <f>Février!G70</f>
        <v>269.09699999999998</v>
      </c>
      <c r="L6" s="222">
        <f t="shared" ref="L6:L12" si="1">(K6-J6)/J6</f>
        <v>-0.1326725971765618</v>
      </c>
      <c r="M6" s="187"/>
      <c r="N6" s="223">
        <f t="shared" ref="N6:N9" si="2">H6-15000</f>
        <v>629.28699999999844</v>
      </c>
    </row>
    <row r="7" spans="1:14">
      <c r="A7" s="177" t="s">
        <v>116</v>
      </c>
      <c r="B7" s="174"/>
      <c r="C7" s="169">
        <v>60865.15</v>
      </c>
      <c r="D7" s="170">
        <f>Mars!M73</f>
        <v>103329.37199999999</v>
      </c>
      <c r="E7" s="173">
        <f>(D7-C7)/C7</f>
        <v>0.6976771107932862</v>
      </c>
      <c r="F7" s="171"/>
      <c r="G7" s="169">
        <f>[1]MARS!L52</f>
        <v>8021.3000000000029</v>
      </c>
      <c r="H7" s="169">
        <f>Mars!L73</f>
        <v>15816.852000000001</v>
      </c>
      <c r="I7" s="173">
        <f t="shared" si="0"/>
        <v>0.97185643224913609</v>
      </c>
      <c r="J7" s="164">
        <f>[1]MARS!G52</f>
        <v>174.18700000000004</v>
      </c>
      <c r="K7" s="164">
        <f>Mars!G73</f>
        <v>282.137</v>
      </c>
      <c r="L7" s="222">
        <f t="shared" si="1"/>
        <v>0.61973626045571673</v>
      </c>
      <c r="M7" s="187"/>
      <c r="N7" s="223">
        <f t="shared" si="2"/>
        <v>816.85200000000077</v>
      </c>
    </row>
    <row r="8" spans="1:14">
      <c r="A8" s="177" t="s">
        <v>117</v>
      </c>
      <c r="B8" s="174"/>
      <c r="C8" s="169">
        <v>132803.07999999999</v>
      </c>
      <c r="D8" s="170">
        <f>Avril!M68</f>
        <v>114025.59800000003</v>
      </c>
      <c r="E8" s="173">
        <f>(D8-C8)/C8</f>
        <v>-0.1413934225019477</v>
      </c>
      <c r="F8" s="171"/>
      <c r="G8" s="169">
        <f>[1]AVRIL!L70</f>
        <v>17844.566999999999</v>
      </c>
      <c r="H8" s="169">
        <f>Avril!L68</f>
        <v>22887.403000000002</v>
      </c>
      <c r="I8" s="173">
        <f t="shared" si="0"/>
        <v>0.28259783496007512</v>
      </c>
      <c r="J8" s="164">
        <f>[1]AVRIL!G70</f>
        <v>321.94899999999996</v>
      </c>
      <c r="K8" s="164">
        <f>Avril!G68</f>
        <v>258.64099999999996</v>
      </c>
      <c r="L8" s="222">
        <f t="shared" si="1"/>
        <v>-0.1966398404716275</v>
      </c>
      <c r="M8" s="187"/>
      <c r="N8" s="223">
        <f t="shared" si="2"/>
        <v>7887.4030000000021</v>
      </c>
    </row>
    <row r="9" spans="1:14">
      <c r="A9" s="177" t="s">
        <v>118</v>
      </c>
      <c r="B9" s="174"/>
      <c r="C9" s="169">
        <v>48894</v>
      </c>
      <c r="D9" s="170">
        <f>Mai!M52</f>
        <v>51494.239999999998</v>
      </c>
      <c r="E9" s="173">
        <f>(D9-C9)/C9</f>
        <v>5.3181167423405694E-2</v>
      </c>
      <c r="F9" s="171"/>
      <c r="G9" s="169">
        <f>[1]MAI!L32</f>
        <v>11074.855</v>
      </c>
      <c r="H9" s="169">
        <f>Mai!L52</f>
        <v>9039.4450000000033</v>
      </c>
      <c r="I9" s="173">
        <f t="shared" si="0"/>
        <v>-0.1837866048810568</v>
      </c>
      <c r="J9" s="164">
        <f>[1]MAI!G32</f>
        <v>144.96200000000002</v>
      </c>
      <c r="K9" s="164">
        <f>Mai!G52</f>
        <v>161.803</v>
      </c>
      <c r="L9" s="222">
        <f t="shared" si="1"/>
        <v>0.1161752735199568</v>
      </c>
      <c r="M9" s="187"/>
      <c r="N9" s="223">
        <f t="shared" si="2"/>
        <v>-5960.5549999999967</v>
      </c>
    </row>
    <row r="10" spans="1:14">
      <c r="A10" s="177" t="s">
        <v>119</v>
      </c>
      <c r="B10" s="174"/>
      <c r="C10" s="169">
        <v>114652.67</v>
      </c>
      <c r="D10" s="170">
        <f>Juin!M65</f>
        <v>86284.202000000005</v>
      </c>
      <c r="E10" s="173">
        <f t="shared" ref="E10:E16" si="3">(D10-C10)/C10</f>
        <v>-0.24742963247170777</v>
      </c>
      <c r="F10" s="171"/>
      <c r="G10" s="169">
        <f>[1]JUIN!L84</f>
        <v>18808.762999999999</v>
      </c>
      <c r="H10" s="169">
        <f>Juin!L65</f>
        <v>15101.236999999997</v>
      </c>
      <c r="I10" s="173">
        <f t="shared" si="0"/>
        <v>-0.19711695022155373</v>
      </c>
      <c r="J10" s="164">
        <f>[1]JUIN!G84</f>
        <v>312.92100000000011</v>
      </c>
      <c r="K10" s="164">
        <f>Juin!G65</f>
        <v>229.43099999999998</v>
      </c>
      <c r="L10" s="222">
        <f t="shared" si="1"/>
        <v>-0.26680855551401184</v>
      </c>
      <c r="M10" s="187"/>
      <c r="N10" s="223">
        <f>H10-11000</f>
        <v>4101.2369999999974</v>
      </c>
    </row>
    <row r="11" spans="1:14">
      <c r="A11" s="177" t="s">
        <v>120</v>
      </c>
      <c r="B11" s="174"/>
      <c r="C11" s="169">
        <v>71363.67</v>
      </c>
      <c r="D11" s="170">
        <f>Juillet!M71</f>
        <v>92803.110000000015</v>
      </c>
      <c r="E11" s="173">
        <f t="shared" si="3"/>
        <v>0.30042513228369583</v>
      </c>
      <c r="F11" s="171"/>
      <c r="G11" s="169">
        <f>[1]JUILLET!L61</f>
        <v>12535.722999999996</v>
      </c>
      <c r="H11" s="169">
        <f>Juillet!L71</f>
        <v>9792.3799999999974</v>
      </c>
      <c r="I11" s="173">
        <f t="shared" si="0"/>
        <v>-0.2188420245086781</v>
      </c>
      <c r="J11" s="164">
        <f>[1]JUILLET!G61</f>
        <v>182.71200000000002</v>
      </c>
      <c r="K11" s="164">
        <f>Juillet!G71</f>
        <v>267.37099999999998</v>
      </c>
      <c r="L11" s="222">
        <f t="shared" si="1"/>
        <v>0.46334668768334841</v>
      </c>
      <c r="M11" s="187"/>
      <c r="N11" s="223">
        <f>H11-9000</f>
        <v>792.37999999999738</v>
      </c>
    </row>
    <row r="12" spans="1:14">
      <c r="A12" s="177" t="s">
        <v>121</v>
      </c>
      <c r="B12" s="174"/>
      <c r="C12" s="169">
        <v>57732.67</v>
      </c>
      <c r="D12" s="170">
        <f>Aout!M44</f>
        <v>64160.423999999992</v>
      </c>
      <c r="E12" s="173">
        <f t="shared" si="3"/>
        <v>0.11133651015967205</v>
      </c>
      <c r="F12" s="171"/>
      <c r="G12" s="169">
        <f>[1]AOÛT!L48</f>
        <v>9064.255000000001</v>
      </c>
      <c r="H12" s="169">
        <f>Aout!L44</f>
        <v>14467.824000000002</v>
      </c>
      <c r="I12" s="173">
        <f>(H12-G12)/G12</f>
        <v>0.59614044397471178</v>
      </c>
      <c r="J12" s="164">
        <f>[1]AOÛT!G48</f>
        <v>167.03699999999998</v>
      </c>
      <c r="K12" s="164">
        <f>Aout!G44</f>
        <v>173.06499999999994</v>
      </c>
      <c r="L12" s="222">
        <f t="shared" si="1"/>
        <v>3.6087812879780912E-2</v>
      </c>
      <c r="M12" s="187"/>
      <c r="N12" s="223">
        <f t="shared" ref="N12:N16" si="4">H12-9000</f>
        <v>5467.8240000000023</v>
      </c>
    </row>
    <row r="13" spans="1:14">
      <c r="A13" s="177" t="s">
        <v>122</v>
      </c>
      <c r="B13" s="174"/>
      <c r="C13" s="169">
        <v>97628.78</v>
      </c>
      <c r="D13" s="170">
        <f>Septembre!M71</f>
        <v>118118.54</v>
      </c>
      <c r="E13" s="173">
        <f t="shared" si="3"/>
        <v>0.20987417849531659</v>
      </c>
      <c r="F13" s="171"/>
      <c r="G13" s="169">
        <f>'[1]SEPTEMBRE '!L62</f>
        <v>18934.719999999998</v>
      </c>
      <c r="H13" s="169">
        <f>Septembre!L71</f>
        <v>20387.169999999998</v>
      </c>
      <c r="I13" s="173">
        <f t="shared" si="0"/>
        <v>7.6708290378732877E-2</v>
      </c>
      <c r="J13" s="164">
        <f>'[1]SEPTEMBRE '!G62</f>
        <v>232.34400000000002</v>
      </c>
      <c r="K13" s="164">
        <f>Septembre!G71</f>
        <v>324.81099999999986</v>
      </c>
      <c r="L13" s="222">
        <f t="shared" ref="L13:L16" si="5">(K13-J13)/K13</f>
        <v>0.28467939817309107</v>
      </c>
      <c r="M13" s="187"/>
      <c r="N13" s="223">
        <f t="shared" si="4"/>
        <v>11387.169999999998</v>
      </c>
    </row>
    <row r="14" spans="1:14">
      <c r="A14" s="177" t="s">
        <v>123</v>
      </c>
      <c r="B14" s="174"/>
      <c r="C14" s="169">
        <v>95476.76</v>
      </c>
      <c r="D14" s="170">
        <f>Octobre!M71</f>
        <v>68442.860000000015</v>
      </c>
      <c r="E14" s="173">
        <f t="shared" si="3"/>
        <v>-0.28314639080756387</v>
      </c>
      <c r="F14" s="171"/>
      <c r="G14" s="169">
        <f>[1]OCTOBRE!L71</f>
        <v>18004.514999999999</v>
      </c>
      <c r="H14" s="169">
        <f>Octobre!L71</f>
        <v>12273.259999999997</v>
      </c>
      <c r="I14" s="173">
        <f t="shared" si="0"/>
        <v>-0.31832320948384352</v>
      </c>
      <c r="J14" s="164">
        <f>[1]OCTOBRE!G71</f>
        <v>308.13700000000006</v>
      </c>
      <c r="K14" s="164">
        <f>Octobre!G71</f>
        <v>213.58399999999997</v>
      </c>
      <c r="L14" s="222">
        <f t="shared" si="5"/>
        <v>-0.4426970185032591</v>
      </c>
      <c r="M14" s="187"/>
      <c r="N14" s="223">
        <f t="shared" si="4"/>
        <v>3273.2599999999966</v>
      </c>
    </row>
    <row r="15" spans="1:14">
      <c r="A15" s="177" t="s">
        <v>124</v>
      </c>
      <c r="B15" s="174"/>
      <c r="C15" s="169">
        <v>102090.3</v>
      </c>
      <c r="D15" s="170">
        <f>Novembre!M45</f>
        <v>75195.052000000025</v>
      </c>
      <c r="E15" s="173">
        <f t="shared" si="3"/>
        <v>-0.26344567505433891</v>
      </c>
      <c r="F15" s="171"/>
      <c r="G15" s="169">
        <f>[1]NOVEMBRE!L48</f>
        <v>11760.318999999998</v>
      </c>
      <c r="H15" s="169">
        <f>Novembre!L45</f>
        <v>12251.932000000003</v>
      </c>
      <c r="I15" s="173">
        <f t="shared" si="0"/>
        <v>4.1802692597029463E-2</v>
      </c>
      <c r="J15" s="164">
        <f>[1]NOVEMBRE!G48</f>
        <v>204.93899999999994</v>
      </c>
      <c r="K15" s="164">
        <f>Novembre!G45</f>
        <v>176.86099999999999</v>
      </c>
      <c r="L15" s="222">
        <f t="shared" si="5"/>
        <v>-0.15875744228518412</v>
      </c>
      <c r="M15" s="187"/>
      <c r="N15" s="223">
        <f t="shared" si="4"/>
        <v>3251.9320000000025</v>
      </c>
    </row>
    <row r="16" spans="1:14">
      <c r="A16" s="177" t="s">
        <v>125</v>
      </c>
      <c r="B16" s="174"/>
      <c r="C16" s="169">
        <v>30387.64</v>
      </c>
      <c r="D16" s="170">
        <f>Décembre!M64</f>
        <v>62487.880000000005</v>
      </c>
      <c r="E16" s="173">
        <f t="shared" si="3"/>
        <v>1.0563584404711919</v>
      </c>
      <c r="F16" s="171"/>
      <c r="G16" s="169">
        <f>[1]DÉCEMBRE!$L$34</f>
        <v>5565.0399999999991</v>
      </c>
      <c r="H16" s="169">
        <f>Décembre!L64</f>
        <v>16350.580000000002</v>
      </c>
      <c r="I16" s="173">
        <f t="shared" si="0"/>
        <v>1.9380884953207891</v>
      </c>
      <c r="J16" s="165">
        <v>84.29</v>
      </c>
      <c r="K16" s="164">
        <f>Décembre!G64</f>
        <v>207.80300000000003</v>
      </c>
      <c r="L16" s="222">
        <f t="shared" si="5"/>
        <v>0.59437544212547466</v>
      </c>
      <c r="M16" s="187"/>
      <c r="N16" s="223">
        <f t="shared" si="4"/>
        <v>7350.5800000000017</v>
      </c>
    </row>
    <row r="17" spans="1:14" s="183" customFormat="1" ht="19" customHeight="1">
      <c r="A17" s="178" t="s">
        <v>126</v>
      </c>
      <c r="B17" s="179"/>
      <c r="C17" s="180">
        <f>SUM(C5:C16)</f>
        <v>1053747.4700000002</v>
      </c>
      <c r="D17" s="180">
        <f>SUM(D5:D16)</f>
        <v>1036187.6610000001</v>
      </c>
      <c r="E17" s="181">
        <f>(D17-C17)/D17</f>
        <v>-1.6946552888936713E-2</v>
      </c>
      <c r="F17" s="182"/>
      <c r="G17" s="180">
        <f>SUM(G5:G16)</f>
        <v>161659.31400000001</v>
      </c>
      <c r="H17" s="180">
        <f>SUM(H5:H16)</f>
        <v>185242.86100000003</v>
      </c>
      <c r="I17" s="181">
        <f>(H17-G17)/H17</f>
        <v>0.12731150270886832</v>
      </c>
      <c r="J17" s="185">
        <f>SUM(J5:J16)</f>
        <v>2670.0529999999999</v>
      </c>
      <c r="K17" s="185">
        <f>SUM(K5:K16)</f>
        <v>2810.4399999999991</v>
      </c>
      <c r="L17" s="181">
        <f>(K17-J17)/K17</f>
        <v>4.9951964816896753E-2</v>
      </c>
      <c r="M17" s="188"/>
      <c r="N17" s="192">
        <f>SUM(N5:N16)/12</f>
        <v>3770.2384166666666</v>
      </c>
    </row>
    <row r="18" spans="1:14">
      <c r="E18" s="190"/>
      <c r="I18" s="190"/>
      <c r="K18" s="190" t="s">
        <v>845</v>
      </c>
      <c r="L18" s="190"/>
    </row>
    <row r="19" spans="1:14">
      <c r="E19" s="190"/>
      <c r="I19" s="190"/>
      <c r="K19" s="190"/>
      <c r="L19" s="190"/>
    </row>
    <row r="20" spans="1:14">
      <c r="E20" s="190"/>
      <c r="I20" s="190"/>
      <c r="K20" s="190"/>
      <c r="L20" s="190"/>
    </row>
    <row r="21" spans="1:14">
      <c r="E21" s="190"/>
      <c r="I21" s="190"/>
      <c r="K21" s="190"/>
      <c r="L21" s="190"/>
    </row>
    <row r="22" spans="1:14">
      <c r="E22" s="190"/>
      <c r="I22" s="190"/>
      <c r="K22" s="190"/>
      <c r="L22" s="190"/>
    </row>
    <row r="23" spans="1:14">
      <c r="E23" s="190"/>
      <c r="I23" s="190"/>
      <c r="K23" s="190"/>
      <c r="L23" s="190"/>
    </row>
    <row r="24" spans="1:14">
      <c r="E24" s="190"/>
      <c r="I24" s="190"/>
      <c r="K24" s="190"/>
      <c r="L24" s="190"/>
    </row>
    <row r="25" spans="1:14">
      <c r="E25" s="190"/>
      <c r="I25" s="190"/>
      <c r="K25" s="190"/>
      <c r="L25" s="190"/>
    </row>
    <row r="26" spans="1:14">
      <c r="E26" s="190"/>
      <c r="I26" s="190"/>
      <c r="K26" s="190"/>
      <c r="L26" s="190"/>
    </row>
    <row r="27" spans="1:14">
      <c r="E27" s="190"/>
      <c r="I27" s="190"/>
      <c r="K27" s="190"/>
      <c r="L27" s="190"/>
    </row>
    <row r="28" spans="1:14">
      <c r="E28" s="190"/>
      <c r="I28" s="190"/>
      <c r="K28" s="190"/>
      <c r="L28" s="190"/>
    </row>
    <row r="29" spans="1:14">
      <c r="E29" s="190"/>
    </row>
    <row r="30" spans="1:14">
      <c r="K30" s="191"/>
    </row>
  </sheetData>
  <mergeCells count="1">
    <mergeCell ref="A1:N2"/>
  </mergeCells>
  <pageMargins left="0.7" right="0.7" top="0.75" bottom="0.75" header="0.3" footer="0.3"/>
  <pageSetup paperSize="9" orientation="portrait" horizontalDpi="0" verticalDpi="0"/>
  <ignoredErrors>
    <ignoredError sqref="I17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2CA22-5FA8-DC4D-A724-EBA718F21D32}">
  <dimension ref="A1:R72"/>
  <sheetViews>
    <sheetView topLeftCell="A41" zoomScale="125" zoomScaleNormal="110" workbookViewId="0">
      <selection activeCell="O64" sqref="O64:O65"/>
    </sheetView>
  </sheetViews>
  <sheetFormatPr baseColWidth="10" defaultRowHeight="16"/>
  <cols>
    <col min="1" max="1" width="12.33203125" style="102" customWidth="1"/>
    <col min="2" max="2" width="10.83203125" style="102"/>
    <col min="3" max="3" width="12" style="102" bestFit="1" customWidth="1"/>
    <col min="4" max="4" width="24.33203125" style="102" customWidth="1"/>
    <col min="5" max="5" width="28.1640625" style="102" customWidth="1"/>
    <col min="6" max="6" width="32.1640625" customWidth="1"/>
    <col min="10" max="10" width="12.5" style="102" customWidth="1"/>
    <col min="14" max="14" width="1.33203125" customWidth="1"/>
    <col min="15" max="15" width="12.33203125" style="136" customWidth="1"/>
  </cols>
  <sheetData>
    <row r="1" spans="1:18" ht="16" customHeight="1">
      <c r="A1" s="383" t="s">
        <v>871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</row>
    <row r="2" spans="1:18" ht="16" customHeight="1">
      <c r="A2" s="385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</row>
    <row r="3" spans="1:18" ht="17" customHeight="1" thickBot="1">
      <c r="A3" s="387"/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</row>
    <row r="6" spans="1:18" s="20" customFormat="1" ht="30">
      <c r="A6" s="144" t="s">
        <v>0</v>
      </c>
      <c r="B6" s="144" t="s">
        <v>1</v>
      </c>
      <c r="C6" s="145" t="s">
        <v>2</v>
      </c>
      <c r="D6" s="146" t="s">
        <v>3</v>
      </c>
      <c r="E6" s="147" t="s">
        <v>4</v>
      </c>
      <c r="F6" s="146" t="s">
        <v>5</v>
      </c>
      <c r="G6" s="146" t="s">
        <v>6</v>
      </c>
      <c r="H6" s="146" t="s">
        <v>7</v>
      </c>
      <c r="I6" s="146" t="s">
        <v>8</v>
      </c>
      <c r="J6" s="146" t="s">
        <v>9</v>
      </c>
      <c r="K6" s="146" t="s">
        <v>10</v>
      </c>
      <c r="L6" s="148" t="s">
        <v>11</v>
      </c>
      <c r="M6" s="146" t="s">
        <v>12</v>
      </c>
      <c r="O6" s="149" t="s">
        <v>549</v>
      </c>
      <c r="P6" s="137"/>
    </row>
    <row r="7" spans="1:18" s="20" customFormat="1">
      <c r="A7" s="329" t="s">
        <v>699</v>
      </c>
      <c r="B7" s="337" t="s">
        <v>864</v>
      </c>
      <c r="C7" s="326" t="s">
        <v>833</v>
      </c>
      <c r="D7" s="329" t="s">
        <v>24</v>
      </c>
      <c r="E7" s="329" t="s">
        <v>150</v>
      </c>
      <c r="F7" s="99" t="s">
        <v>700</v>
      </c>
      <c r="G7" s="16">
        <v>17.535</v>
      </c>
      <c r="H7" s="36">
        <v>680</v>
      </c>
      <c r="I7" s="17">
        <v>800</v>
      </c>
      <c r="J7" s="326" t="s">
        <v>21</v>
      </c>
      <c r="K7" s="36">
        <v>375</v>
      </c>
      <c r="L7" s="18">
        <f t="shared" ref="L7:L9" si="0">(I7-H7)*G7-K7</f>
        <v>1729.1999999999998</v>
      </c>
      <c r="M7" s="311">
        <f t="shared" ref="M7:M9" si="1">G7*I7</f>
        <v>14028</v>
      </c>
      <c r="O7" s="142">
        <f>G7*H7</f>
        <v>11923.8</v>
      </c>
      <c r="P7" s="389" t="s">
        <v>868</v>
      </c>
      <c r="Q7" s="390"/>
      <c r="R7" s="390"/>
    </row>
    <row r="8" spans="1:18" s="20" customFormat="1">
      <c r="A8" s="330"/>
      <c r="B8" s="339"/>
      <c r="C8" s="327"/>
      <c r="D8" s="330"/>
      <c r="E8" s="330"/>
      <c r="F8" s="15" t="s">
        <v>701</v>
      </c>
      <c r="G8" s="16">
        <v>0.38500000000000001</v>
      </c>
      <c r="H8" s="36">
        <v>680</v>
      </c>
      <c r="I8" s="17">
        <v>800</v>
      </c>
      <c r="J8" s="327"/>
      <c r="K8" s="36">
        <v>375</v>
      </c>
      <c r="L8" s="18">
        <f t="shared" si="0"/>
        <v>-328.8</v>
      </c>
      <c r="M8" s="311">
        <f t="shared" si="1"/>
        <v>308</v>
      </c>
      <c r="O8" s="142">
        <f t="shared" ref="O8:O70" si="2">G8*H8</f>
        <v>261.8</v>
      </c>
      <c r="P8" s="389"/>
      <c r="Q8" s="390"/>
      <c r="R8" s="390"/>
    </row>
    <row r="9" spans="1:18" s="20" customFormat="1">
      <c r="A9" s="331"/>
      <c r="B9" s="338"/>
      <c r="C9" s="328"/>
      <c r="D9" s="331"/>
      <c r="E9" s="331"/>
      <c r="F9" s="15" t="s">
        <v>702</v>
      </c>
      <c r="G9" s="16">
        <v>0</v>
      </c>
      <c r="H9" s="36">
        <v>680</v>
      </c>
      <c r="I9" s="17">
        <v>800</v>
      </c>
      <c r="J9" s="328"/>
      <c r="K9" s="36">
        <v>350</v>
      </c>
      <c r="L9" s="18">
        <f t="shared" si="0"/>
        <v>-350</v>
      </c>
      <c r="M9" s="311">
        <f t="shared" si="1"/>
        <v>0</v>
      </c>
      <c r="O9" s="142">
        <f t="shared" si="2"/>
        <v>0</v>
      </c>
      <c r="P9" s="389"/>
      <c r="Q9" s="390"/>
      <c r="R9" s="390"/>
    </row>
    <row r="10" spans="1:18" s="20" customFormat="1">
      <c r="A10" s="62"/>
      <c r="B10" s="115"/>
      <c r="C10" s="63"/>
      <c r="D10" s="62"/>
      <c r="E10" s="62"/>
      <c r="F10" s="15" t="s">
        <v>1371</v>
      </c>
      <c r="G10" s="16"/>
      <c r="H10" s="36"/>
      <c r="I10" s="17"/>
      <c r="J10" s="63"/>
      <c r="K10" s="36"/>
      <c r="L10" s="18">
        <v>-280</v>
      </c>
      <c r="M10" s="311">
        <v>-280</v>
      </c>
      <c r="O10" s="142"/>
      <c r="P10" s="321"/>
      <c r="Q10" s="321"/>
      <c r="R10" s="321"/>
    </row>
    <row r="11" spans="1:18" s="20" customFormat="1">
      <c r="A11" s="329" t="s">
        <v>759</v>
      </c>
      <c r="B11" s="337" t="s">
        <v>889</v>
      </c>
      <c r="C11" s="326" t="s">
        <v>840</v>
      </c>
      <c r="D11" s="329" t="s">
        <v>303</v>
      </c>
      <c r="E11" s="329" t="s">
        <v>779</v>
      </c>
      <c r="F11" s="15" t="s">
        <v>665</v>
      </c>
      <c r="G11" s="16">
        <v>14.209</v>
      </c>
      <c r="H11" s="36">
        <v>425</v>
      </c>
      <c r="I11" s="17">
        <v>490</v>
      </c>
      <c r="J11" s="326" t="s">
        <v>851</v>
      </c>
      <c r="K11" s="36">
        <v>440</v>
      </c>
      <c r="L11" s="18">
        <f>(I11-H11)*G11-K11</f>
        <v>483.58499999999992</v>
      </c>
      <c r="M11" s="311">
        <f t="shared" ref="M11:M30" si="3">G11*I11</f>
        <v>6962.41</v>
      </c>
      <c r="O11" s="142">
        <f t="shared" si="2"/>
        <v>6038.8249999999998</v>
      </c>
    </row>
    <row r="12" spans="1:18" s="20" customFormat="1">
      <c r="A12" s="331"/>
      <c r="B12" s="338"/>
      <c r="C12" s="328"/>
      <c r="D12" s="331"/>
      <c r="E12" s="331"/>
      <c r="F12" s="15" t="s">
        <v>666</v>
      </c>
      <c r="G12" s="16">
        <v>9.6929999999999996</v>
      </c>
      <c r="H12" s="36">
        <v>425</v>
      </c>
      <c r="I12" s="17">
        <v>490</v>
      </c>
      <c r="J12" s="328"/>
      <c r="K12" s="36">
        <v>440</v>
      </c>
      <c r="L12" s="18">
        <f t="shared" ref="L12:L30" si="4">(I12-H12)*G12-K12</f>
        <v>190.04499999999996</v>
      </c>
      <c r="M12" s="311">
        <f t="shared" si="3"/>
        <v>4749.57</v>
      </c>
      <c r="O12" s="142">
        <f t="shared" si="2"/>
        <v>4119.5249999999996</v>
      </c>
    </row>
    <row r="13" spans="1:18" s="20" customFormat="1">
      <c r="A13" s="329" t="s">
        <v>776</v>
      </c>
      <c r="B13" s="337" t="s">
        <v>892</v>
      </c>
      <c r="C13" s="326" t="s">
        <v>803</v>
      </c>
      <c r="D13" s="329" t="s">
        <v>303</v>
      </c>
      <c r="E13" s="329" t="s">
        <v>131</v>
      </c>
      <c r="F13" s="15" t="s">
        <v>777</v>
      </c>
      <c r="G13" s="16">
        <v>18.954999999999998</v>
      </c>
      <c r="H13" s="36">
        <v>470</v>
      </c>
      <c r="I13" s="17">
        <v>590</v>
      </c>
      <c r="J13" s="326" t="s">
        <v>152</v>
      </c>
      <c r="K13" s="36">
        <v>1280</v>
      </c>
      <c r="L13" s="18">
        <f t="shared" si="4"/>
        <v>994.59999999999991</v>
      </c>
      <c r="M13" s="311">
        <f t="shared" si="3"/>
        <v>11183.449999999999</v>
      </c>
      <c r="O13" s="142">
        <f t="shared" si="2"/>
        <v>8908.8499999999985</v>
      </c>
    </row>
    <row r="14" spans="1:18" s="20" customFormat="1">
      <c r="A14" s="331"/>
      <c r="B14" s="338"/>
      <c r="C14" s="328"/>
      <c r="D14" s="331"/>
      <c r="E14" s="331"/>
      <c r="F14" s="15" t="s">
        <v>784</v>
      </c>
      <c r="G14" s="16">
        <v>2.4929999999999999</v>
      </c>
      <c r="H14" s="36">
        <v>355</v>
      </c>
      <c r="I14" s="17">
        <v>450</v>
      </c>
      <c r="J14" s="328"/>
      <c r="K14" s="36">
        <v>0</v>
      </c>
      <c r="L14" s="18">
        <f t="shared" si="4"/>
        <v>236.83499999999998</v>
      </c>
      <c r="M14" s="311">
        <f t="shared" si="3"/>
        <v>1121.8499999999999</v>
      </c>
      <c r="O14" s="142">
        <f t="shared" si="2"/>
        <v>885.01499999999999</v>
      </c>
    </row>
    <row r="15" spans="1:18" s="20" customFormat="1">
      <c r="A15" s="17" t="s">
        <v>785</v>
      </c>
      <c r="B15" s="138" t="s">
        <v>890</v>
      </c>
      <c r="C15" s="112" t="s">
        <v>799</v>
      </c>
      <c r="D15" s="17" t="s">
        <v>361</v>
      </c>
      <c r="E15" s="17" t="s">
        <v>786</v>
      </c>
      <c r="F15" s="15" t="s">
        <v>363</v>
      </c>
      <c r="G15" s="16">
        <v>19.579999999999998</v>
      </c>
      <c r="H15" s="36">
        <v>365</v>
      </c>
      <c r="I15" s="17">
        <v>441</v>
      </c>
      <c r="J15" s="112" t="s">
        <v>42</v>
      </c>
      <c r="K15" s="36">
        <v>400</v>
      </c>
      <c r="L15" s="18">
        <f t="shared" si="4"/>
        <v>1088.08</v>
      </c>
      <c r="M15" s="311">
        <f t="shared" si="3"/>
        <v>8634.7799999999988</v>
      </c>
      <c r="O15" s="142">
        <f t="shared" si="2"/>
        <v>7146.7</v>
      </c>
    </row>
    <row r="16" spans="1:18" s="20" customFormat="1">
      <c r="A16" s="92" t="s">
        <v>785</v>
      </c>
      <c r="B16" s="113" t="s">
        <v>1373</v>
      </c>
      <c r="C16" s="91"/>
      <c r="D16" s="92"/>
      <c r="E16" s="92"/>
      <c r="F16" s="15" t="s">
        <v>1374</v>
      </c>
      <c r="G16" s="16"/>
      <c r="H16" s="36"/>
      <c r="I16" s="17"/>
      <c r="J16" s="91"/>
      <c r="K16" s="36"/>
      <c r="L16" s="18">
        <v>176.22</v>
      </c>
      <c r="M16" s="311">
        <v>176.22</v>
      </c>
      <c r="O16" s="139"/>
    </row>
    <row r="17" spans="1:15" s="20" customFormat="1">
      <c r="A17" s="329" t="s">
        <v>787</v>
      </c>
      <c r="B17" s="337" t="s">
        <v>859</v>
      </c>
      <c r="C17" s="326" t="s">
        <v>841</v>
      </c>
      <c r="D17" s="329" t="s">
        <v>788</v>
      </c>
      <c r="E17" s="329" t="s">
        <v>794</v>
      </c>
      <c r="F17" s="15" t="s">
        <v>37</v>
      </c>
      <c r="G17" s="16">
        <v>0</v>
      </c>
      <c r="H17" s="36">
        <v>305</v>
      </c>
      <c r="I17" s="17">
        <v>380</v>
      </c>
      <c r="J17" s="326" t="s">
        <v>21</v>
      </c>
      <c r="K17" s="36">
        <v>166</v>
      </c>
      <c r="L17" s="18">
        <f t="shared" si="4"/>
        <v>-166</v>
      </c>
      <c r="M17" s="311">
        <f t="shared" si="3"/>
        <v>0</v>
      </c>
      <c r="O17" s="142">
        <f t="shared" si="2"/>
        <v>0</v>
      </c>
    </row>
    <row r="18" spans="1:15" s="20" customFormat="1">
      <c r="A18" s="330"/>
      <c r="B18" s="339"/>
      <c r="C18" s="327"/>
      <c r="D18" s="330"/>
      <c r="E18" s="330"/>
      <c r="F18" s="15" t="s">
        <v>36</v>
      </c>
      <c r="G18" s="16">
        <v>0</v>
      </c>
      <c r="H18" s="36">
        <v>225</v>
      </c>
      <c r="I18" s="17">
        <v>300</v>
      </c>
      <c r="J18" s="327"/>
      <c r="K18" s="36">
        <v>166</v>
      </c>
      <c r="L18" s="18">
        <f t="shared" si="4"/>
        <v>-166</v>
      </c>
      <c r="M18" s="311">
        <f t="shared" si="3"/>
        <v>0</v>
      </c>
      <c r="O18" s="142">
        <f t="shared" si="2"/>
        <v>0</v>
      </c>
    </row>
    <row r="19" spans="1:15" s="20" customFormat="1">
      <c r="A19" s="330"/>
      <c r="B19" s="339"/>
      <c r="C19" s="327"/>
      <c r="D19" s="330"/>
      <c r="E19" s="330"/>
      <c r="F19" s="15" t="s">
        <v>789</v>
      </c>
      <c r="G19" s="16">
        <v>19.850000000000001</v>
      </c>
      <c r="H19" s="36">
        <v>150</v>
      </c>
      <c r="I19" s="17">
        <v>225</v>
      </c>
      <c r="J19" s="327"/>
      <c r="K19" s="36">
        <v>166</v>
      </c>
      <c r="L19" s="18">
        <f t="shared" si="4"/>
        <v>1322.75</v>
      </c>
      <c r="M19" s="311">
        <f t="shared" si="3"/>
        <v>4466.25</v>
      </c>
      <c r="O19" s="142">
        <f t="shared" si="2"/>
        <v>2977.5</v>
      </c>
    </row>
    <row r="20" spans="1:15" s="20" customFormat="1">
      <c r="A20" s="330"/>
      <c r="B20" s="339"/>
      <c r="C20" s="327"/>
      <c r="D20" s="330"/>
      <c r="E20" s="330"/>
      <c r="F20" s="15" t="s">
        <v>34</v>
      </c>
      <c r="G20" s="16">
        <v>4.95</v>
      </c>
      <c r="H20" s="36">
        <v>110</v>
      </c>
      <c r="I20" s="17">
        <v>225</v>
      </c>
      <c r="J20" s="327"/>
      <c r="K20" s="36">
        <v>166</v>
      </c>
      <c r="L20" s="18">
        <f t="shared" si="4"/>
        <v>403.25</v>
      </c>
      <c r="M20" s="311">
        <f t="shared" si="3"/>
        <v>1113.75</v>
      </c>
      <c r="O20" s="142">
        <f t="shared" si="2"/>
        <v>544.5</v>
      </c>
    </row>
    <row r="21" spans="1:15" s="20" customFormat="1">
      <c r="A21" s="331"/>
      <c r="B21" s="338"/>
      <c r="C21" s="328"/>
      <c r="D21" s="331"/>
      <c r="E21" s="331"/>
      <c r="F21" s="15" t="s">
        <v>33</v>
      </c>
      <c r="G21" s="16">
        <v>0</v>
      </c>
      <c r="H21" s="36">
        <v>45</v>
      </c>
      <c r="I21" s="17">
        <v>120</v>
      </c>
      <c r="J21" s="328"/>
      <c r="K21" s="36">
        <v>166</v>
      </c>
      <c r="L21" s="18">
        <f t="shared" si="4"/>
        <v>-166</v>
      </c>
      <c r="M21" s="311">
        <f t="shared" si="3"/>
        <v>0</v>
      </c>
      <c r="O21" s="142">
        <f t="shared" si="2"/>
        <v>0</v>
      </c>
    </row>
    <row r="22" spans="1:15" s="20" customFormat="1">
      <c r="A22" s="17" t="s">
        <v>790</v>
      </c>
      <c r="B22" s="138" t="s">
        <v>897</v>
      </c>
      <c r="C22" s="112" t="s">
        <v>840</v>
      </c>
      <c r="D22" s="17" t="s">
        <v>743</v>
      </c>
      <c r="E22" s="17" t="s">
        <v>854</v>
      </c>
      <c r="F22" s="15" t="s">
        <v>791</v>
      </c>
      <c r="G22" s="16">
        <v>15.16</v>
      </c>
      <c r="H22" s="36">
        <v>64</v>
      </c>
      <c r="I22" s="17">
        <v>165</v>
      </c>
      <c r="J22" s="112" t="s">
        <v>152</v>
      </c>
      <c r="K22" s="36">
        <v>480</v>
      </c>
      <c r="L22" s="18">
        <f t="shared" si="4"/>
        <v>1051.1600000000001</v>
      </c>
      <c r="M22" s="311">
        <f t="shared" si="3"/>
        <v>2501.4</v>
      </c>
      <c r="O22" s="142">
        <f t="shared" si="2"/>
        <v>970.24</v>
      </c>
    </row>
    <row r="23" spans="1:15" s="20" customFormat="1">
      <c r="A23" s="329" t="s">
        <v>792</v>
      </c>
      <c r="B23" s="337" t="s">
        <v>873</v>
      </c>
      <c r="C23" s="326" t="s">
        <v>835</v>
      </c>
      <c r="D23" s="329" t="s">
        <v>793</v>
      </c>
      <c r="E23" s="329" t="s">
        <v>795</v>
      </c>
      <c r="F23" s="15" t="s">
        <v>37</v>
      </c>
      <c r="G23" s="16">
        <v>3.15</v>
      </c>
      <c r="H23" s="36">
        <v>270</v>
      </c>
      <c r="I23" s="17">
        <v>335</v>
      </c>
      <c r="J23" s="326" t="s">
        <v>152</v>
      </c>
      <c r="K23" s="36">
        <v>172</v>
      </c>
      <c r="L23" s="18">
        <f t="shared" si="4"/>
        <v>32.75</v>
      </c>
      <c r="M23" s="311">
        <f t="shared" si="3"/>
        <v>1055.25</v>
      </c>
      <c r="O23" s="142">
        <f t="shared" si="2"/>
        <v>850.5</v>
      </c>
    </row>
    <row r="24" spans="1:15" s="20" customFormat="1">
      <c r="A24" s="330"/>
      <c r="B24" s="339"/>
      <c r="C24" s="327"/>
      <c r="D24" s="330"/>
      <c r="E24" s="330"/>
      <c r="F24" s="15" t="s">
        <v>36</v>
      </c>
      <c r="G24" s="16">
        <v>3.79</v>
      </c>
      <c r="H24" s="36">
        <v>190</v>
      </c>
      <c r="I24" s="17">
        <v>255</v>
      </c>
      <c r="J24" s="327"/>
      <c r="K24" s="36">
        <v>172</v>
      </c>
      <c r="L24" s="18">
        <f t="shared" si="4"/>
        <v>74.349999999999994</v>
      </c>
      <c r="M24" s="311">
        <f t="shared" si="3"/>
        <v>966.45</v>
      </c>
      <c r="O24" s="142">
        <f t="shared" si="2"/>
        <v>720.1</v>
      </c>
    </row>
    <row r="25" spans="1:15" s="20" customFormat="1">
      <c r="A25" s="330"/>
      <c r="B25" s="339"/>
      <c r="C25" s="327"/>
      <c r="D25" s="330"/>
      <c r="E25" s="330"/>
      <c r="F25" s="15" t="s">
        <v>789</v>
      </c>
      <c r="G25" s="16">
        <v>0</v>
      </c>
      <c r="H25" s="36">
        <v>110</v>
      </c>
      <c r="I25" s="17">
        <v>180</v>
      </c>
      <c r="J25" s="327"/>
      <c r="K25" s="36">
        <v>172</v>
      </c>
      <c r="L25" s="18">
        <f t="shared" si="4"/>
        <v>-172</v>
      </c>
      <c r="M25" s="311">
        <f t="shared" si="3"/>
        <v>0</v>
      </c>
      <c r="O25" s="142">
        <f t="shared" si="2"/>
        <v>0</v>
      </c>
    </row>
    <row r="26" spans="1:15" s="20" customFormat="1">
      <c r="A26" s="330"/>
      <c r="B26" s="339"/>
      <c r="C26" s="327"/>
      <c r="D26" s="330"/>
      <c r="E26" s="330"/>
      <c r="F26" s="15" t="s">
        <v>262</v>
      </c>
      <c r="G26" s="16">
        <v>1.37</v>
      </c>
      <c r="H26" s="36">
        <v>-80</v>
      </c>
      <c r="I26" s="17">
        <v>65</v>
      </c>
      <c r="J26" s="327"/>
      <c r="K26" s="36">
        <v>172</v>
      </c>
      <c r="L26" s="18">
        <f t="shared" si="4"/>
        <v>26.650000000000006</v>
      </c>
      <c r="M26" s="311">
        <f t="shared" si="3"/>
        <v>89.050000000000011</v>
      </c>
      <c r="O26" s="142">
        <f t="shared" si="2"/>
        <v>-109.60000000000001</v>
      </c>
    </row>
    <row r="27" spans="1:15" s="20" customFormat="1">
      <c r="A27" s="330"/>
      <c r="B27" s="338"/>
      <c r="C27" s="327"/>
      <c r="D27" s="330"/>
      <c r="E27" s="330"/>
      <c r="F27" s="15" t="s">
        <v>263</v>
      </c>
      <c r="G27" s="16">
        <v>3.79</v>
      </c>
      <c r="H27" s="36">
        <v>-100</v>
      </c>
      <c r="I27" s="17">
        <v>15</v>
      </c>
      <c r="J27" s="327"/>
      <c r="K27" s="36">
        <v>172</v>
      </c>
      <c r="L27" s="18">
        <f t="shared" si="4"/>
        <v>263.85000000000002</v>
      </c>
      <c r="M27" s="311">
        <f t="shared" si="3"/>
        <v>56.85</v>
      </c>
      <c r="O27" s="142">
        <f t="shared" si="2"/>
        <v>-379</v>
      </c>
    </row>
    <row r="28" spans="1:15" s="97" customFormat="1">
      <c r="A28" s="331"/>
      <c r="B28" s="115" t="s">
        <v>893</v>
      </c>
      <c r="C28" s="328"/>
      <c r="D28" s="331"/>
      <c r="E28" s="331"/>
      <c r="F28" s="58" t="s">
        <v>875</v>
      </c>
      <c r="G28" s="66">
        <v>1</v>
      </c>
      <c r="H28" s="37">
        <v>0</v>
      </c>
      <c r="I28" s="37">
        <v>486.6</v>
      </c>
      <c r="J28" s="328"/>
      <c r="K28" s="67">
        <v>0</v>
      </c>
      <c r="L28" s="225">
        <v>0</v>
      </c>
      <c r="M28" s="318">
        <f t="shared" si="3"/>
        <v>486.6</v>
      </c>
      <c r="O28" s="142">
        <f t="shared" si="2"/>
        <v>0</v>
      </c>
    </row>
    <row r="29" spans="1:15" s="20" customFormat="1">
      <c r="A29" s="329" t="s">
        <v>804</v>
      </c>
      <c r="B29" s="337" t="s">
        <v>981</v>
      </c>
      <c r="C29" s="326" t="s">
        <v>818</v>
      </c>
      <c r="D29" s="329" t="s">
        <v>669</v>
      </c>
      <c r="E29" s="329" t="s">
        <v>817</v>
      </c>
      <c r="F29" s="58" t="s">
        <v>645</v>
      </c>
      <c r="G29" s="66">
        <v>0</v>
      </c>
      <c r="H29" s="67">
        <v>330</v>
      </c>
      <c r="I29" s="37">
        <v>550</v>
      </c>
      <c r="J29" s="326" t="s">
        <v>42</v>
      </c>
      <c r="K29" s="67">
        <v>110</v>
      </c>
      <c r="L29" s="68">
        <f t="shared" si="4"/>
        <v>-110</v>
      </c>
      <c r="M29" s="318">
        <f t="shared" si="3"/>
        <v>0</v>
      </c>
      <c r="O29" s="142">
        <f t="shared" si="2"/>
        <v>0</v>
      </c>
    </row>
    <row r="30" spans="1:15" s="20" customFormat="1">
      <c r="A30" s="331"/>
      <c r="B30" s="338"/>
      <c r="C30" s="328"/>
      <c r="D30" s="331"/>
      <c r="E30" s="331"/>
      <c r="F30" s="58" t="s">
        <v>649</v>
      </c>
      <c r="G30" s="66">
        <v>2.8</v>
      </c>
      <c r="H30" s="67">
        <v>130</v>
      </c>
      <c r="I30" s="37">
        <v>400</v>
      </c>
      <c r="J30" s="328"/>
      <c r="K30" s="67">
        <v>100</v>
      </c>
      <c r="L30" s="68">
        <f t="shared" si="4"/>
        <v>656</v>
      </c>
      <c r="M30" s="318">
        <f t="shared" si="3"/>
        <v>1120</v>
      </c>
      <c r="O30" s="142">
        <f t="shared" si="2"/>
        <v>364</v>
      </c>
    </row>
    <row r="31" spans="1:15" s="20" customFormat="1">
      <c r="A31" s="329" t="s">
        <v>820</v>
      </c>
      <c r="B31" s="337" t="s">
        <v>981</v>
      </c>
      <c r="C31" s="326" t="s">
        <v>819</v>
      </c>
      <c r="D31" s="329" t="s">
        <v>669</v>
      </c>
      <c r="E31" s="329" t="s">
        <v>817</v>
      </c>
      <c r="F31" s="58" t="s">
        <v>645</v>
      </c>
      <c r="G31" s="66">
        <v>0</v>
      </c>
      <c r="H31" s="67">
        <v>330</v>
      </c>
      <c r="I31" s="37">
        <v>550</v>
      </c>
      <c r="J31" s="326" t="s">
        <v>42</v>
      </c>
      <c r="K31" s="67">
        <v>110</v>
      </c>
      <c r="L31" s="68">
        <f t="shared" ref="L31:L38" si="5">(I31-H31)*G31-K31</f>
        <v>-110</v>
      </c>
      <c r="M31" s="318">
        <f t="shared" ref="M31:M39" si="6">G31*I31</f>
        <v>0</v>
      </c>
      <c r="O31" s="142">
        <f t="shared" si="2"/>
        <v>0</v>
      </c>
    </row>
    <row r="32" spans="1:15" s="20" customFormat="1">
      <c r="A32" s="331"/>
      <c r="B32" s="338"/>
      <c r="C32" s="328"/>
      <c r="D32" s="331"/>
      <c r="E32" s="331"/>
      <c r="F32" s="58" t="s">
        <v>649</v>
      </c>
      <c r="G32" s="66">
        <v>3.06</v>
      </c>
      <c r="H32" s="67">
        <v>130</v>
      </c>
      <c r="I32" s="37">
        <v>400</v>
      </c>
      <c r="J32" s="328"/>
      <c r="K32" s="67">
        <v>100</v>
      </c>
      <c r="L32" s="68">
        <f t="shared" si="5"/>
        <v>726.2</v>
      </c>
      <c r="M32" s="318">
        <f t="shared" si="6"/>
        <v>1224</v>
      </c>
      <c r="O32" s="142">
        <f t="shared" si="2"/>
        <v>397.8</v>
      </c>
    </row>
    <row r="33" spans="1:18" s="20" customFormat="1">
      <c r="A33" s="329" t="s">
        <v>822</v>
      </c>
      <c r="B33" s="337" t="s">
        <v>876</v>
      </c>
      <c r="C33" s="326" t="s">
        <v>833</v>
      </c>
      <c r="D33" s="329" t="s">
        <v>831</v>
      </c>
      <c r="E33" s="329" t="s">
        <v>830</v>
      </c>
      <c r="F33" s="58" t="s">
        <v>823</v>
      </c>
      <c r="G33" s="66">
        <v>0.82</v>
      </c>
      <c r="H33" s="67">
        <v>25</v>
      </c>
      <c r="I33" s="37">
        <v>175</v>
      </c>
      <c r="J33" s="326" t="s">
        <v>152</v>
      </c>
      <c r="K33" s="67">
        <v>140</v>
      </c>
      <c r="L33" s="68">
        <f t="shared" si="5"/>
        <v>-17.000000000000014</v>
      </c>
      <c r="M33" s="318">
        <f t="shared" si="6"/>
        <v>143.5</v>
      </c>
      <c r="O33" s="142">
        <f t="shared" si="2"/>
        <v>20.5</v>
      </c>
    </row>
    <row r="34" spans="1:18" s="20" customFormat="1">
      <c r="A34" s="330"/>
      <c r="B34" s="339"/>
      <c r="C34" s="327"/>
      <c r="D34" s="330"/>
      <c r="E34" s="330"/>
      <c r="F34" s="15" t="s">
        <v>928</v>
      </c>
      <c r="G34" s="66">
        <v>0.41</v>
      </c>
      <c r="H34" s="67">
        <v>-150</v>
      </c>
      <c r="I34" s="37">
        <v>0</v>
      </c>
      <c r="J34" s="327"/>
      <c r="K34" s="67">
        <v>145</v>
      </c>
      <c r="L34" s="68">
        <f t="shared" si="5"/>
        <v>-83.5</v>
      </c>
      <c r="M34" s="318">
        <f t="shared" si="6"/>
        <v>0</v>
      </c>
      <c r="O34" s="142">
        <f t="shared" si="2"/>
        <v>-61.499999999999993</v>
      </c>
    </row>
    <row r="35" spans="1:18" s="20" customFormat="1">
      <c r="A35" s="330"/>
      <c r="B35" s="339"/>
      <c r="C35" s="327"/>
      <c r="D35" s="330"/>
      <c r="E35" s="330"/>
      <c r="F35" s="15" t="s">
        <v>874</v>
      </c>
      <c r="G35" s="66">
        <v>0</v>
      </c>
      <c r="H35" s="67">
        <v>-150</v>
      </c>
      <c r="I35" s="37">
        <v>0</v>
      </c>
      <c r="J35" s="327"/>
      <c r="K35" s="67">
        <v>145</v>
      </c>
      <c r="L35" s="68">
        <f t="shared" si="5"/>
        <v>-145</v>
      </c>
      <c r="M35" s="318">
        <f t="shared" si="6"/>
        <v>0</v>
      </c>
      <c r="O35" s="142">
        <f t="shared" si="2"/>
        <v>0</v>
      </c>
    </row>
    <row r="36" spans="1:18" s="20" customFormat="1">
      <c r="A36" s="330"/>
      <c r="B36" s="339"/>
      <c r="C36" s="327"/>
      <c r="D36" s="330"/>
      <c r="E36" s="330"/>
      <c r="F36" s="15" t="s">
        <v>789</v>
      </c>
      <c r="G36" s="66">
        <v>20.36</v>
      </c>
      <c r="H36" s="67">
        <v>150</v>
      </c>
      <c r="I36" s="37">
        <v>225</v>
      </c>
      <c r="J36" s="327"/>
      <c r="K36" s="67">
        <v>150</v>
      </c>
      <c r="L36" s="68">
        <f t="shared" si="5"/>
        <v>1377</v>
      </c>
      <c r="M36" s="318">
        <f t="shared" si="6"/>
        <v>4581</v>
      </c>
      <c r="O36" s="142">
        <f t="shared" si="2"/>
        <v>3054</v>
      </c>
    </row>
    <row r="37" spans="1:18" s="20" customFormat="1">
      <c r="A37" s="330"/>
      <c r="B37" s="339"/>
      <c r="C37" s="327"/>
      <c r="D37" s="330"/>
      <c r="E37" s="330"/>
      <c r="F37" s="15" t="s">
        <v>34</v>
      </c>
      <c r="G37" s="66">
        <v>0</v>
      </c>
      <c r="H37" s="67">
        <v>110</v>
      </c>
      <c r="I37" s="37">
        <v>185</v>
      </c>
      <c r="J37" s="327"/>
      <c r="K37" s="67">
        <v>150</v>
      </c>
      <c r="L37" s="68">
        <f t="shared" si="5"/>
        <v>-150</v>
      </c>
      <c r="M37" s="318">
        <f t="shared" si="6"/>
        <v>0</v>
      </c>
      <c r="O37" s="142">
        <f t="shared" si="2"/>
        <v>0</v>
      </c>
    </row>
    <row r="38" spans="1:18" s="20" customFormat="1">
      <c r="A38" s="330"/>
      <c r="B38" s="338"/>
      <c r="C38" s="327"/>
      <c r="D38" s="330"/>
      <c r="E38" s="330"/>
      <c r="F38" s="15" t="s">
        <v>33</v>
      </c>
      <c r="G38" s="66">
        <v>0</v>
      </c>
      <c r="H38" s="67">
        <v>45</v>
      </c>
      <c r="I38" s="37">
        <v>120</v>
      </c>
      <c r="J38" s="327"/>
      <c r="K38" s="67">
        <v>150</v>
      </c>
      <c r="L38" s="68">
        <f t="shared" si="5"/>
        <v>-150</v>
      </c>
      <c r="M38" s="318">
        <f t="shared" si="6"/>
        <v>0</v>
      </c>
      <c r="O38" s="142">
        <f t="shared" si="2"/>
        <v>0</v>
      </c>
    </row>
    <row r="39" spans="1:18" s="97" customFormat="1">
      <c r="A39" s="331"/>
      <c r="B39" s="115" t="s">
        <v>894</v>
      </c>
      <c r="C39" s="328"/>
      <c r="D39" s="331"/>
      <c r="E39" s="331"/>
      <c r="F39" s="58" t="s">
        <v>875</v>
      </c>
      <c r="G39" s="66">
        <v>1</v>
      </c>
      <c r="H39" s="67">
        <v>0</v>
      </c>
      <c r="I39" s="37">
        <v>231</v>
      </c>
      <c r="J39" s="328"/>
      <c r="K39" s="67">
        <v>0</v>
      </c>
      <c r="L39" s="225">
        <v>0</v>
      </c>
      <c r="M39" s="318">
        <f t="shared" si="6"/>
        <v>231</v>
      </c>
      <c r="O39" s="142">
        <f t="shared" si="2"/>
        <v>0</v>
      </c>
    </row>
    <row r="40" spans="1:18" s="20" customFormat="1">
      <c r="A40" s="329" t="s">
        <v>837</v>
      </c>
      <c r="B40" s="337" t="s">
        <v>981</v>
      </c>
      <c r="C40" s="326" t="s">
        <v>838</v>
      </c>
      <c r="D40" s="329" t="s">
        <v>669</v>
      </c>
      <c r="E40" s="329" t="s">
        <v>817</v>
      </c>
      <c r="F40" s="58" t="s">
        <v>649</v>
      </c>
      <c r="G40" s="66">
        <v>2.5350000000000001</v>
      </c>
      <c r="H40" s="67">
        <v>130</v>
      </c>
      <c r="I40" s="37">
        <v>400</v>
      </c>
      <c r="J40" s="326" t="s">
        <v>42</v>
      </c>
      <c r="K40" s="67">
        <v>110</v>
      </c>
      <c r="L40" s="68">
        <f t="shared" ref="L40:L60" si="7">(I40-H40)*G40-K40</f>
        <v>574.45000000000005</v>
      </c>
      <c r="M40" s="318">
        <f t="shared" ref="M40:M60" si="8">G40*I40</f>
        <v>1014</v>
      </c>
      <c r="O40" s="142">
        <f t="shared" si="2"/>
        <v>329.55</v>
      </c>
    </row>
    <row r="41" spans="1:18" s="20" customFormat="1">
      <c r="A41" s="331"/>
      <c r="B41" s="338"/>
      <c r="C41" s="328"/>
      <c r="D41" s="331"/>
      <c r="E41" s="331"/>
      <c r="F41" s="58" t="s">
        <v>649</v>
      </c>
      <c r="G41" s="66">
        <v>0.30499999999999999</v>
      </c>
      <c r="H41" s="67">
        <v>130</v>
      </c>
      <c r="I41" s="37">
        <v>400</v>
      </c>
      <c r="J41" s="328"/>
      <c r="K41" s="67">
        <v>100</v>
      </c>
      <c r="L41" s="68">
        <f t="shared" si="7"/>
        <v>-17.650000000000006</v>
      </c>
      <c r="M41" s="318">
        <f t="shared" si="8"/>
        <v>122</v>
      </c>
      <c r="O41" s="142">
        <f t="shared" si="2"/>
        <v>39.65</v>
      </c>
    </row>
    <row r="42" spans="1:18" s="20" customFormat="1">
      <c r="A42" s="329" t="s">
        <v>842</v>
      </c>
      <c r="B42" s="337" t="s">
        <v>982</v>
      </c>
      <c r="C42" s="326" t="s">
        <v>884</v>
      </c>
      <c r="D42" s="329" t="s">
        <v>341</v>
      </c>
      <c r="E42" s="329" t="s">
        <v>865</v>
      </c>
      <c r="F42" s="58" t="s">
        <v>843</v>
      </c>
      <c r="G42" s="66">
        <v>12.926</v>
      </c>
      <c r="H42" s="67">
        <v>485</v>
      </c>
      <c r="I42" s="37">
        <v>540</v>
      </c>
      <c r="J42" s="326" t="s">
        <v>844</v>
      </c>
      <c r="K42" s="67">
        <v>325</v>
      </c>
      <c r="L42" s="68">
        <f t="shared" si="7"/>
        <v>385.93000000000006</v>
      </c>
      <c r="M42" s="318">
        <f t="shared" si="8"/>
        <v>6980.04</v>
      </c>
      <c r="O42" s="142">
        <f t="shared" si="2"/>
        <v>6269.11</v>
      </c>
      <c r="P42" s="391"/>
      <c r="Q42" s="392"/>
      <c r="R42" s="392"/>
    </row>
    <row r="43" spans="1:18" s="20" customFormat="1">
      <c r="A43" s="330"/>
      <c r="B43" s="339"/>
      <c r="C43" s="327"/>
      <c r="D43" s="330"/>
      <c r="E43" s="330"/>
      <c r="F43" s="58" t="s">
        <v>665</v>
      </c>
      <c r="G43" s="66">
        <v>2.153</v>
      </c>
      <c r="H43" s="67">
        <v>435</v>
      </c>
      <c r="I43" s="37">
        <v>490</v>
      </c>
      <c r="J43" s="327"/>
      <c r="K43" s="67">
        <v>325</v>
      </c>
      <c r="L43" s="68">
        <f t="shared" si="7"/>
        <v>-206.58499999999998</v>
      </c>
      <c r="M43" s="318">
        <f t="shared" si="8"/>
        <v>1054.97</v>
      </c>
      <c r="O43" s="142">
        <f t="shared" si="2"/>
        <v>936.55500000000006</v>
      </c>
    </row>
    <row r="44" spans="1:18" s="20" customFormat="1">
      <c r="A44" s="331"/>
      <c r="B44" s="338"/>
      <c r="C44" s="328"/>
      <c r="D44" s="331"/>
      <c r="E44" s="331"/>
      <c r="F44" s="58" t="s">
        <v>853</v>
      </c>
      <c r="G44" s="66">
        <v>4.9420000000000002</v>
      </c>
      <c r="H44" s="67">
        <v>480</v>
      </c>
      <c r="I44" s="37">
        <v>550</v>
      </c>
      <c r="J44" s="328"/>
      <c r="K44" s="67">
        <v>0</v>
      </c>
      <c r="L44" s="68">
        <f t="shared" si="7"/>
        <v>345.94</v>
      </c>
      <c r="M44" s="318">
        <f t="shared" si="8"/>
        <v>2718.1</v>
      </c>
      <c r="O44" s="142">
        <f t="shared" si="2"/>
        <v>2372.16</v>
      </c>
    </row>
    <row r="45" spans="1:18" s="20" customFormat="1">
      <c r="A45" s="37" t="s">
        <v>629</v>
      </c>
      <c r="B45" s="114" t="s">
        <v>863</v>
      </c>
      <c r="C45" s="22"/>
      <c r="D45" s="37" t="s">
        <v>861</v>
      </c>
      <c r="E45" s="37" t="s">
        <v>862</v>
      </c>
      <c r="F45" s="58" t="s">
        <v>860</v>
      </c>
      <c r="G45" s="66">
        <v>1</v>
      </c>
      <c r="H45" s="67">
        <v>70</v>
      </c>
      <c r="I45" s="37">
        <v>95</v>
      </c>
      <c r="J45" s="22" t="s">
        <v>21</v>
      </c>
      <c r="K45" s="37">
        <v>0</v>
      </c>
      <c r="L45" s="68">
        <f t="shared" si="7"/>
        <v>25</v>
      </c>
      <c r="M45" s="318">
        <f t="shared" si="8"/>
        <v>95</v>
      </c>
      <c r="O45" s="142">
        <f t="shared" si="2"/>
        <v>70</v>
      </c>
    </row>
    <row r="46" spans="1:18" s="20" customFormat="1">
      <c r="A46" s="329" t="s">
        <v>867</v>
      </c>
      <c r="B46" s="337" t="s">
        <v>1003</v>
      </c>
      <c r="C46" s="63" t="s">
        <v>884</v>
      </c>
      <c r="D46" s="37" t="s">
        <v>233</v>
      </c>
      <c r="E46" s="62" t="s">
        <v>731</v>
      </c>
      <c r="F46" s="58" t="s">
        <v>905</v>
      </c>
      <c r="G46" s="66">
        <v>1</v>
      </c>
      <c r="H46" s="37">
        <v>1</v>
      </c>
      <c r="I46" s="248">
        <v>500</v>
      </c>
      <c r="J46" s="63" t="s">
        <v>42</v>
      </c>
      <c r="K46" s="266">
        <v>456.75</v>
      </c>
      <c r="L46" s="68">
        <f t="shared" si="7"/>
        <v>42.25</v>
      </c>
      <c r="M46" s="312">
        <f t="shared" si="8"/>
        <v>500</v>
      </c>
      <c r="O46" s="139">
        <f t="shared" si="2"/>
        <v>1</v>
      </c>
    </row>
    <row r="47" spans="1:18" s="20" customFormat="1">
      <c r="A47" s="330"/>
      <c r="B47" s="339"/>
      <c r="C47" s="326" t="s">
        <v>872</v>
      </c>
      <c r="D47" s="37" t="s">
        <v>546</v>
      </c>
      <c r="E47" s="329" t="s">
        <v>233</v>
      </c>
      <c r="F47" s="15" t="s">
        <v>547</v>
      </c>
      <c r="G47" s="16">
        <v>1</v>
      </c>
      <c r="H47" s="17">
        <v>0</v>
      </c>
      <c r="I47" s="128">
        <v>320</v>
      </c>
      <c r="J47" s="326" t="s">
        <v>42</v>
      </c>
      <c r="K47" s="134">
        <v>318</v>
      </c>
      <c r="L47" s="18">
        <f t="shared" si="7"/>
        <v>2</v>
      </c>
      <c r="M47" s="309">
        <f t="shared" si="8"/>
        <v>320</v>
      </c>
      <c r="O47" s="139">
        <f t="shared" si="2"/>
        <v>0</v>
      </c>
    </row>
    <row r="48" spans="1:18" s="20" customFormat="1">
      <c r="A48" s="330"/>
      <c r="B48" s="339"/>
      <c r="C48" s="327"/>
      <c r="D48" s="329" t="s">
        <v>541</v>
      </c>
      <c r="E48" s="330"/>
      <c r="F48" s="15" t="s">
        <v>548</v>
      </c>
      <c r="G48" s="16">
        <v>4.8449999999999998</v>
      </c>
      <c r="H48" s="36">
        <v>290</v>
      </c>
      <c r="I48" s="128">
        <v>0</v>
      </c>
      <c r="J48" s="327"/>
      <c r="K48" s="134">
        <v>0</v>
      </c>
      <c r="L48" s="18">
        <f t="shared" si="7"/>
        <v>-1405.05</v>
      </c>
      <c r="M48" s="309">
        <f t="shared" si="8"/>
        <v>0</v>
      </c>
      <c r="O48" s="142">
        <f t="shared" si="2"/>
        <v>1405.05</v>
      </c>
    </row>
    <row r="49" spans="1:15" s="20" customFormat="1">
      <c r="A49" s="330"/>
      <c r="B49" s="338"/>
      <c r="C49" s="327"/>
      <c r="D49" s="331"/>
      <c r="E49" s="331"/>
      <c r="F49" s="15" t="s">
        <v>548</v>
      </c>
      <c r="G49" s="16">
        <v>4.97</v>
      </c>
      <c r="H49" s="17">
        <v>0</v>
      </c>
      <c r="I49" s="128">
        <v>410</v>
      </c>
      <c r="J49" s="327"/>
      <c r="K49" s="134">
        <v>0</v>
      </c>
      <c r="L49" s="18">
        <f t="shared" si="7"/>
        <v>2037.6999999999998</v>
      </c>
      <c r="M49" s="309">
        <f t="shared" si="8"/>
        <v>2037.6999999999998</v>
      </c>
      <c r="O49" s="139">
        <f t="shared" si="2"/>
        <v>0</v>
      </c>
    </row>
    <row r="50" spans="1:15" s="20" customFormat="1">
      <c r="A50" s="331"/>
      <c r="B50" s="138" t="s">
        <v>1004</v>
      </c>
      <c r="C50" s="328"/>
      <c r="D50" s="17" t="s">
        <v>233</v>
      </c>
      <c r="E50" s="17" t="s">
        <v>24</v>
      </c>
      <c r="F50" s="15" t="s">
        <v>722</v>
      </c>
      <c r="G50" s="16">
        <v>0.88600000000000001</v>
      </c>
      <c r="H50" s="17">
        <v>0</v>
      </c>
      <c r="I50" s="128">
        <v>180</v>
      </c>
      <c r="J50" s="328"/>
      <c r="K50" s="129">
        <v>0</v>
      </c>
      <c r="L50" s="18">
        <f t="shared" si="7"/>
        <v>159.47999999999999</v>
      </c>
      <c r="M50" s="311">
        <f t="shared" si="8"/>
        <v>159.47999999999999</v>
      </c>
      <c r="O50" s="139">
        <f t="shared" si="2"/>
        <v>0</v>
      </c>
    </row>
    <row r="51" spans="1:15" s="20" customFormat="1">
      <c r="A51" s="329" t="s">
        <v>869</v>
      </c>
      <c r="B51" s="381" t="s">
        <v>981</v>
      </c>
      <c r="C51" s="382" t="s">
        <v>880</v>
      </c>
      <c r="D51" s="349" t="s">
        <v>669</v>
      </c>
      <c r="E51" s="349" t="s">
        <v>41</v>
      </c>
      <c r="F51" s="58" t="s">
        <v>645</v>
      </c>
      <c r="G51" s="66">
        <v>2.7850000000000001</v>
      </c>
      <c r="H51" s="67">
        <v>330</v>
      </c>
      <c r="I51" s="248">
        <v>550</v>
      </c>
      <c r="J51" s="326" t="s">
        <v>42</v>
      </c>
      <c r="K51" s="266">
        <v>110</v>
      </c>
      <c r="L51" s="68">
        <f t="shared" si="7"/>
        <v>502.70000000000005</v>
      </c>
      <c r="M51" s="318">
        <f t="shared" si="8"/>
        <v>1531.75</v>
      </c>
      <c r="O51" s="142">
        <f t="shared" si="2"/>
        <v>919.05000000000007</v>
      </c>
    </row>
    <row r="52" spans="1:15" s="20" customFormat="1">
      <c r="A52" s="330"/>
      <c r="B52" s="381"/>
      <c r="C52" s="382"/>
      <c r="D52" s="349"/>
      <c r="E52" s="349"/>
      <c r="F52" s="58" t="s">
        <v>649</v>
      </c>
      <c r="G52" s="66">
        <v>0</v>
      </c>
      <c r="H52" s="67">
        <v>130</v>
      </c>
      <c r="I52" s="248">
        <v>400</v>
      </c>
      <c r="J52" s="327"/>
      <c r="K52" s="266">
        <v>110</v>
      </c>
      <c r="L52" s="68">
        <f t="shared" si="7"/>
        <v>-110</v>
      </c>
      <c r="M52" s="318">
        <f t="shared" si="8"/>
        <v>0</v>
      </c>
      <c r="O52" s="139">
        <f t="shared" si="2"/>
        <v>0</v>
      </c>
    </row>
    <row r="53" spans="1:15" s="20" customFormat="1">
      <c r="A53" s="331"/>
      <c r="B53" s="138" t="s">
        <v>985</v>
      </c>
      <c r="C53" s="382"/>
      <c r="D53" s="17" t="s">
        <v>669</v>
      </c>
      <c r="E53" s="17" t="s">
        <v>24</v>
      </c>
      <c r="F53" s="58" t="s">
        <v>782</v>
      </c>
      <c r="G53" s="66">
        <v>0.96399999999999997</v>
      </c>
      <c r="H53" s="37">
        <v>0</v>
      </c>
      <c r="I53" s="37">
        <v>140</v>
      </c>
      <c r="J53" s="328"/>
      <c r="K53" s="67">
        <v>0</v>
      </c>
      <c r="L53" s="68">
        <f t="shared" si="7"/>
        <v>134.96</v>
      </c>
      <c r="M53" s="318">
        <f t="shared" si="8"/>
        <v>134.96</v>
      </c>
      <c r="O53" s="139">
        <f t="shared" si="2"/>
        <v>0</v>
      </c>
    </row>
    <row r="54" spans="1:15" s="20" customFormat="1">
      <c r="A54" s="329" t="s">
        <v>879</v>
      </c>
      <c r="B54" s="337" t="s">
        <v>922</v>
      </c>
      <c r="C54" s="326" t="s">
        <v>898</v>
      </c>
      <c r="D54" s="329" t="s">
        <v>788</v>
      </c>
      <c r="E54" s="329" t="s">
        <v>881</v>
      </c>
      <c r="F54" s="15" t="s">
        <v>37</v>
      </c>
      <c r="G54" s="16">
        <v>0</v>
      </c>
      <c r="H54" s="36">
        <v>300</v>
      </c>
      <c r="I54" s="17">
        <v>375</v>
      </c>
      <c r="J54" s="326" t="s">
        <v>152</v>
      </c>
      <c r="K54" s="36">
        <v>0</v>
      </c>
      <c r="L54" s="18">
        <f t="shared" si="7"/>
        <v>0</v>
      </c>
      <c r="M54" s="311">
        <f t="shared" si="8"/>
        <v>0</v>
      </c>
      <c r="O54" s="142">
        <f t="shared" si="2"/>
        <v>0</v>
      </c>
    </row>
    <row r="55" spans="1:15" s="20" customFormat="1">
      <c r="A55" s="330"/>
      <c r="B55" s="339"/>
      <c r="C55" s="327"/>
      <c r="D55" s="330"/>
      <c r="E55" s="330"/>
      <c r="F55" s="15" t="s">
        <v>36</v>
      </c>
      <c r="G55" s="16">
        <v>0</v>
      </c>
      <c r="H55" s="36">
        <v>220</v>
      </c>
      <c r="I55" s="17">
        <v>295</v>
      </c>
      <c r="J55" s="327"/>
      <c r="K55" s="36">
        <v>0</v>
      </c>
      <c r="L55" s="18">
        <f t="shared" si="7"/>
        <v>0</v>
      </c>
      <c r="M55" s="311">
        <f t="shared" si="8"/>
        <v>0</v>
      </c>
      <c r="O55" s="142">
        <f t="shared" si="2"/>
        <v>0</v>
      </c>
    </row>
    <row r="56" spans="1:15" s="20" customFormat="1">
      <c r="A56" s="330"/>
      <c r="B56" s="339"/>
      <c r="C56" s="327"/>
      <c r="D56" s="330"/>
      <c r="E56" s="330"/>
      <c r="F56" s="15" t="s">
        <v>789</v>
      </c>
      <c r="G56" s="16">
        <v>21.05</v>
      </c>
      <c r="H56" s="36">
        <v>145</v>
      </c>
      <c r="I56" s="17">
        <v>220</v>
      </c>
      <c r="J56" s="327"/>
      <c r="K56" s="36">
        <v>475</v>
      </c>
      <c r="L56" s="18">
        <f t="shared" si="7"/>
        <v>1103.75</v>
      </c>
      <c r="M56" s="311">
        <f t="shared" si="8"/>
        <v>4631</v>
      </c>
      <c r="O56" s="142">
        <f t="shared" si="2"/>
        <v>3052.25</v>
      </c>
    </row>
    <row r="57" spans="1:15" s="20" customFormat="1">
      <c r="A57" s="330"/>
      <c r="B57" s="339"/>
      <c r="C57" s="327"/>
      <c r="D57" s="330"/>
      <c r="E57" s="330"/>
      <c r="F57" s="15" t="s">
        <v>34</v>
      </c>
      <c r="G57" s="16">
        <v>3.15</v>
      </c>
      <c r="H57" s="36">
        <v>105</v>
      </c>
      <c r="I57" s="17">
        <v>220</v>
      </c>
      <c r="J57" s="327"/>
      <c r="K57" s="36">
        <v>475</v>
      </c>
      <c r="L57" s="18">
        <f t="shared" si="7"/>
        <v>-112.75</v>
      </c>
      <c r="M57" s="311">
        <f t="shared" si="8"/>
        <v>693</v>
      </c>
      <c r="O57" s="142">
        <f t="shared" si="2"/>
        <v>330.75</v>
      </c>
    </row>
    <row r="58" spans="1:15" s="20" customFormat="1">
      <c r="A58" s="330"/>
      <c r="B58" s="338"/>
      <c r="C58" s="327"/>
      <c r="D58" s="330"/>
      <c r="E58" s="330"/>
      <c r="F58" s="15" t="s">
        <v>33</v>
      </c>
      <c r="G58" s="16">
        <v>0</v>
      </c>
      <c r="H58" s="36">
        <v>40</v>
      </c>
      <c r="I58" s="17">
        <v>115</v>
      </c>
      <c r="J58" s="327"/>
      <c r="K58" s="36">
        <v>0</v>
      </c>
      <c r="L58" s="18">
        <f t="shared" si="7"/>
        <v>0</v>
      </c>
      <c r="M58" s="311">
        <f t="shared" si="8"/>
        <v>0</v>
      </c>
      <c r="O58" s="142">
        <f t="shared" si="2"/>
        <v>0</v>
      </c>
    </row>
    <row r="59" spans="1:15" s="20" customFormat="1">
      <c r="A59" s="331"/>
      <c r="B59" s="115" t="s">
        <v>940</v>
      </c>
      <c r="C59" s="328"/>
      <c r="D59" s="331"/>
      <c r="E59" s="331"/>
      <c r="F59" s="15" t="s">
        <v>939</v>
      </c>
      <c r="G59" s="16">
        <v>1</v>
      </c>
      <c r="H59" s="36">
        <v>0</v>
      </c>
      <c r="I59" s="17">
        <v>96.8</v>
      </c>
      <c r="J59" s="328"/>
      <c r="K59" s="36">
        <v>0</v>
      </c>
      <c r="L59" s="18">
        <f t="shared" si="7"/>
        <v>96.8</v>
      </c>
      <c r="M59" s="311">
        <v>96.8</v>
      </c>
      <c r="O59" s="142">
        <f t="shared" si="2"/>
        <v>0</v>
      </c>
    </row>
    <row r="60" spans="1:15" s="20" customFormat="1">
      <c r="A60" s="92" t="s">
        <v>891</v>
      </c>
      <c r="B60" s="113" t="s">
        <v>943</v>
      </c>
      <c r="C60" s="91" t="s">
        <v>906</v>
      </c>
      <c r="D60" s="92" t="s">
        <v>631</v>
      </c>
      <c r="E60" s="92" t="s">
        <v>895</v>
      </c>
      <c r="F60" s="15" t="s">
        <v>630</v>
      </c>
      <c r="G60" s="16">
        <v>15.2</v>
      </c>
      <c r="H60" s="36">
        <v>15</v>
      </c>
      <c r="I60" s="17">
        <v>60</v>
      </c>
      <c r="J60" s="112" t="s">
        <v>152</v>
      </c>
      <c r="K60" s="36">
        <v>400</v>
      </c>
      <c r="L60" s="18">
        <f t="shared" si="7"/>
        <v>284</v>
      </c>
      <c r="M60" s="311">
        <f t="shared" si="8"/>
        <v>912</v>
      </c>
      <c r="O60" s="142">
        <f t="shared" si="2"/>
        <v>228</v>
      </c>
    </row>
    <row r="61" spans="1:15" s="20" customFormat="1">
      <c r="A61" s="329" t="s">
        <v>899</v>
      </c>
      <c r="B61" s="337" t="s">
        <v>981</v>
      </c>
      <c r="C61" s="326" t="s">
        <v>900</v>
      </c>
      <c r="D61" s="329" t="s">
        <v>669</v>
      </c>
      <c r="E61" s="329" t="s">
        <v>41</v>
      </c>
      <c r="F61" s="58" t="s">
        <v>649</v>
      </c>
      <c r="G61" s="66">
        <v>2.5299999999999998</v>
      </c>
      <c r="H61" s="67">
        <v>130</v>
      </c>
      <c r="I61" s="37">
        <v>400</v>
      </c>
      <c r="J61" s="327" t="s">
        <v>42</v>
      </c>
      <c r="K61" s="67">
        <v>110</v>
      </c>
      <c r="L61" s="68">
        <f t="shared" ref="L61:L65" si="9">(I61-H61)*G61-K61</f>
        <v>573.09999999999991</v>
      </c>
      <c r="M61" s="318">
        <f t="shared" ref="M61:M65" si="10">G61*I61</f>
        <v>1011.9999999999999</v>
      </c>
      <c r="O61" s="142">
        <f t="shared" si="2"/>
        <v>328.9</v>
      </c>
    </row>
    <row r="62" spans="1:15" s="20" customFormat="1">
      <c r="A62" s="331"/>
      <c r="B62" s="338"/>
      <c r="C62" s="328"/>
      <c r="D62" s="331"/>
      <c r="E62" s="331"/>
      <c r="F62" s="58" t="s">
        <v>649</v>
      </c>
      <c r="G62" s="66">
        <v>0.39</v>
      </c>
      <c r="H62" s="67">
        <v>130</v>
      </c>
      <c r="I62" s="37">
        <v>400</v>
      </c>
      <c r="J62" s="328"/>
      <c r="K62" s="67">
        <v>100</v>
      </c>
      <c r="L62" s="68">
        <f t="shared" si="9"/>
        <v>5.2999999999999972</v>
      </c>
      <c r="M62" s="318">
        <f t="shared" si="10"/>
        <v>156</v>
      </c>
      <c r="O62" s="142">
        <f t="shared" si="2"/>
        <v>50.7</v>
      </c>
    </row>
    <row r="63" spans="1:15" s="20" customFormat="1">
      <c r="A63" s="92" t="s">
        <v>901</v>
      </c>
      <c r="B63" s="161" t="s">
        <v>942</v>
      </c>
      <c r="C63" s="247" t="s">
        <v>906</v>
      </c>
      <c r="D63" s="92" t="s">
        <v>58</v>
      </c>
      <c r="E63" s="92" t="s">
        <v>902</v>
      </c>
      <c r="F63" s="15" t="s">
        <v>61</v>
      </c>
      <c r="G63" s="16">
        <v>12.56</v>
      </c>
      <c r="H63" s="17">
        <v>5</v>
      </c>
      <c r="I63" s="17">
        <v>160</v>
      </c>
      <c r="J63" s="91" t="s">
        <v>152</v>
      </c>
      <c r="K63" s="36">
        <v>780</v>
      </c>
      <c r="L63" s="18">
        <f t="shared" si="9"/>
        <v>1166.8000000000002</v>
      </c>
      <c r="M63" s="311">
        <f t="shared" si="10"/>
        <v>2009.6000000000001</v>
      </c>
      <c r="O63" s="139">
        <f t="shared" si="2"/>
        <v>62.800000000000004</v>
      </c>
    </row>
    <row r="64" spans="1:15" s="20" customFormat="1">
      <c r="A64" s="329" t="s">
        <v>904</v>
      </c>
      <c r="B64" s="337" t="s">
        <v>981</v>
      </c>
      <c r="C64" s="326" t="s">
        <v>907</v>
      </c>
      <c r="D64" s="329" t="s">
        <v>669</v>
      </c>
      <c r="E64" s="329" t="s">
        <v>41</v>
      </c>
      <c r="F64" s="58" t="s">
        <v>645</v>
      </c>
      <c r="G64" s="66">
        <v>0.16500000000000001</v>
      </c>
      <c r="H64" s="67">
        <v>330</v>
      </c>
      <c r="I64" s="248">
        <v>550</v>
      </c>
      <c r="J64" s="326" t="s">
        <v>42</v>
      </c>
      <c r="K64" s="266">
        <v>110</v>
      </c>
      <c r="L64" s="68">
        <f t="shared" si="9"/>
        <v>-73.699999999999989</v>
      </c>
      <c r="M64" s="318">
        <f t="shared" si="10"/>
        <v>90.75</v>
      </c>
      <c r="O64" s="142">
        <f t="shared" si="2"/>
        <v>54.45</v>
      </c>
    </row>
    <row r="65" spans="1:15" s="20" customFormat="1">
      <c r="A65" s="330"/>
      <c r="B65" s="339"/>
      <c r="C65" s="327"/>
      <c r="D65" s="330"/>
      <c r="E65" s="330"/>
      <c r="F65" s="58" t="s">
        <v>649</v>
      </c>
      <c r="G65" s="66">
        <v>2.6549999999999998</v>
      </c>
      <c r="H65" s="67">
        <v>130</v>
      </c>
      <c r="I65" s="248">
        <v>400</v>
      </c>
      <c r="J65" s="327"/>
      <c r="K65" s="266">
        <v>110</v>
      </c>
      <c r="L65" s="68">
        <f t="shared" si="9"/>
        <v>606.84999999999991</v>
      </c>
      <c r="M65" s="318">
        <f t="shared" si="10"/>
        <v>1062</v>
      </c>
      <c r="O65" s="142">
        <f t="shared" si="2"/>
        <v>345.15</v>
      </c>
    </row>
    <row r="66" spans="1:15" s="85" customFormat="1">
      <c r="A66" s="83" t="s">
        <v>822</v>
      </c>
      <c r="B66" s="261" t="s">
        <v>931</v>
      </c>
      <c r="C66" s="261"/>
      <c r="D66" s="83" t="s">
        <v>788</v>
      </c>
      <c r="E66" s="83" t="s">
        <v>929</v>
      </c>
      <c r="F66" s="243" t="s">
        <v>930</v>
      </c>
      <c r="G66" s="244">
        <v>1</v>
      </c>
      <c r="H66" s="96"/>
      <c r="I66" s="262"/>
      <c r="J66" s="261"/>
      <c r="K66" s="263"/>
      <c r="L66" s="245">
        <v>0</v>
      </c>
      <c r="M66" s="319">
        <v>-169.5</v>
      </c>
      <c r="O66" s="139">
        <f t="shared" si="2"/>
        <v>0</v>
      </c>
    </row>
    <row r="67" spans="1:15" s="85" customFormat="1">
      <c r="A67" s="83" t="s">
        <v>216</v>
      </c>
      <c r="B67" s="261"/>
      <c r="C67" s="261"/>
      <c r="D67" s="83" t="s">
        <v>743</v>
      </c>
      <c r="E67" s="83" t="s">
        <v>361</v>
      </c>
      <c r="F67" s="243" t="s">
        <v>934</v>
      </c>
      <c r="G67" s="244">
        <v>1</v>
      </c>
      <c r="H67" s="96"/>
      <c r="I67" s="262"/>
      <c r="J67" s="261"/>
      <c r="K67" s="263"/>
      <c r="L67" s="245">
        <v>-500</v>
      </c>
      <c r="M67" s="319">
        <v>-500</v>
      </c>
      <c r="O67" s="139">
        <f t="shared" si="2"/>
        <v>0</v>
      </c>
    </row>
    <row r="68" spans="1:15" s="97" customFormat="1">
      <c r="A68" s="17"/>
      <c r="B68" s="138" t="s">
        <v>990</v>
      </c>
      <c r="C68" s="112"/>
      <c r="D68" s="17" t="s">
        <v>648</v>
      </c>
      <c r="E68" s="17" t="s">
        <v>988</v>
      </c>
      <c r="F68" s="58" t="s">
        <v>989</v>
      </c>
      <c r="G68" s="66">
        <v>1</v>
      </c>
      <c r="H68" s="67">
        <v>1559.08</v>
      </c>
      <c r="I68" s="248">
        <v>1703.68</v>
      </c>
      <c r="J68" s="112" t="s">
        <v>361</v>
      </c>
      <c r="K68" s="267">
        <v>0</v>
      </c>
      <c r="L68" s="225">
        <f>I68-H68</f>
        <v>144.60000000000014</v>
      </c>
      <c r="M68" s="318">
        <f>I68</f>
        <v>1703.68</v>
      </c>
      <c r="O68" s="268">
        <f t="shared" si="2"/>
        <v>1559.08</v>
      </c>
    </row>
    <row r="69" spans="1:15" s="97" customFormat="1">
      <c r="A69" s="17"/>
      <c r="B69" s="138" t="s">
        <v>991</v>
      </c>
      <c r="C69" s="197"/>
      <c r="D69" s="17" t="s">
        <v>361</v>
      </c>
      <c r="E69" s="17" t="s">
        <v>847</v>
      </c>
      <c r="F69" s="15" t="s">
        <v>989</v>
      </c>
      <c r="G69" s="16">
        <v>1</v>
      </c>
      <c r="H69" s="36">
        <v>3930.12</v>
      </c>
      <c r="I69" s="17">
        <v>4514.6000000000004</v>
      </c>
      <c r="J69" s="112" t="s">
        <v>361</v>
      </c>
      <c r="K69" s="17">
        <v>0</v>
      </c>
      <c r="L69" s="60">
        <f>I69-H69</f>
        <v>584.48000000000047</v>
      </c>
      <c r="M69" s="311">
        <f>I69</f>
        <v>4514.6000000000004</v>
      </c>
      <c r="O69" s="268">
        <f t="shared" si="2"/>
        <v>3930.12</v>
      </c>
    </row>
    <row r="70" spans="1:15" s="85" customFormat="1">
      <c r="A70" s="83" t="s">
        <v>562</v>
      </c>
      <c r="B70" s="261" t="s">
        <v>1375</v>
      </c>
      <c r="C70" s="261"/>
      <c r="D70" s="83"/>
      <c r="E70" s="83" t="s">
        <v>912</v>
      </c>
      <c r="F70" s="87" t="s">
        <v>1372</v>
      </c>
      <c r="G70" s="81"/>
      <c r="H70" s="83"/>
      <c r="I70" s="83"/>
      <c r="J70" s="261"/>
      <c r="K70" s="83"/>
      <c r="L70" s="88">
        <v>-4996.2</v>
      </c>
      <c r="M70" s="88">
        <v>-4996.2</v>
      </c>
      <c r="O70" s="246">
        <f t="shared" si="2"/>
        <v>0</v>
      </c>
    </row>
    <row r="71" spans="1:15" s="20" customFormat="1">
      <c r="A71" s="198"/>
      <c r="B71" s="198"/>
      <c r="C71" s="198"/>
      <c r="D71" s="198"/>
      <c r="E71" s="198"/>
      <c r="F71" s="199"/>
      <c r="G71" s="200">
        <f>SUM(G7:G70)</f>
        <v>267.37099999999998</v>
      </c>
      <c r="H71" s="199"/>
      <c r="I71" s="199"/>
      <c r="J71" s="198"/>
      <c r="K71" s="201"/>
      <c r="L71" s="202">
        <f>SUM(L7:L70)</f>
        <v>9792.3799999999974</v>
      </c>
      <c r="M71" s="202">
        <f>SUM(M7:M70)</f>
        <v>92803.110000000015</v>
      </c>
      <c r="O71" s="203">
        <f>SUM(O7:O29)</f>
        <v>44858.75499999999</v>
      </c>
    </row>
    <row r="72" spans="1:15" s="20" customFormat="1" ht="17" thickBot="1">
      <c r="A72" s="204"/>
      <c r="B72" s="205"/>
      <c r="C72" s="205"/>
      <c r="D72" s="205"/>
      <c r="E72" s="205"/>
      <c r="F72" s="206"/>
      <c r="G72" s="207"/>
      <c r="H72" s="206"/>
      <c r="I72" s="206"/>
      <c r="J72" s="205" t="s">
        <v>13</v>
      </c>
      <c r="K72" s="208">
        <f>M71/G71</f>
        <v>347.09489810039241</v>
      </c>
      <c r="L72" s="209">
        <f>L71/G71</f>
        <v>36.624690037438612</v>
      </c>
      <c r="M72" s="210">
        <f>L71/M71</f>
        <v>0.10551779999614233</v>
      </c>
      <c r="O72" s="211">
        <f>O71/M71</f>
        <v>0.48337555713380709</v>
      </c>
    </row>
  </sheetData>
  <mergeCells count="93">
    <mergeCell ref="P42:R42"/>
    <mergeCell ref="J64:J65"/>
    <mergeCell ref="A64:A65"/>
    <mergeCell ref="B64:B65"/>
    <mergeCell ref="C64:C65"/>
    <mergeCell ref="D64:D65"/>
    <mergeCell ref="E64:E65"/>
    <mergeCell ref="J51:J53"/>
    <mergeCell ref="C51:C53"/>
    <mergeCell ref="D51:D52"/>
    <mergeCell ref="B51:B52"/>
    <mergeCell ref="E51:E52"/>
    <mergeCell ref="A51:A53"/>
    <mergeCell ref="A46:A50"/>
    <mergeCell ref="B42:B44"/>
    <mergeCell ref="A42:A44"/>
    <mergeCell ref="A33:A39"/>
    <mergeCell ref="C33:C39"/>
    <mergeCell ref="D33:D39"/>
    <mergeCell ref="E33:E39"/>
    <mergeCell ref="J33:J39"/>
    <mergeCell ref="B33:B38"/>
    <mergeCell ref="P7:R9"/>
    <mergeCell ref="D40:D41"/>
    <mergeCell ref="E40:E41"/>
    <mergeCell ref="A13:A14"/>
    <mergeCell ref="C31:C32"/>
    <mergeCell ref="D31:D32"/>
    <mergeCell ref="E31:E32"/>
    <mergeCell ref="B13:B14"/>
    <mergeCell ref="A31:A32"/>
    <mergeCell ref="B31:B32"/>
    <mergeCell ref="B29:B30"/>
    <mergeCell ref="A29:A30"/>
    <mergeCell ref="B23:B27"/>
    <mergeCell ref="C17:C21"/>
    <mergeCell ref="B17:B21"/>
    <mergeCell ref="A17:A21"/>
    <mergeCell ref="J31:J32"/>
    <mergeCell ref="E29:E30"/>
    <mergeCell ref="D29:D30"/>
    <mergeCell ref="C29:C30"/>
    <mergeCell ref="A23:A28"/>
    <mergeCell ref="C23:C28"/>
    <mergeCell ref="D23:D28"/>
    <mergeCell ref="E23:E28"/>
    <mergeCell ref="J23:J28"/>
    <mergeCell ref="E13:E14"/>
    <mergeCell ref="D13:D14"/>
    <mergeCell ref="C13:C14"/>
    <mergeCell ref="J29:J30"/>
    <mergeCell ref="J17:J21"/>
    <mergeCell ref="E17:E21"/>
    <mergeCell ref="D17:D21"/>
    <mergeCell ref="J47:J50"/>
    <mergeCell ref="D48:D49"/>
    <mergeCell ref="A1:O3"/>
    <mergeCell ref="E11:E12"/>
    <mergeCell ref="J11:J12"/>
    <mergeCell ref="A7:A9"/>
    <mergeCell ref="B7:B9"/>
    <mergeCell ref="C7:C9"/>
    <mergeCell ref="D7:D9"/>
    <mergeCell ref="E7:E9"/>
    <mergeCell ref="J7:J9"/>
    <mergeCell ref="A11:A12"/>
    <mergeCell ref="B11:B12"/>
    <mergeCell ref="C11:C12"/>
    <mergeCell ref="D11:D12"/>
    <mergeCell ref="J13:J14"/>
    <mergeCell ref="J42:J44"/>
    <mergeCell ref="J40:J41"/>
    <mergeCell ref="E42:E44"/>
    <mergeCell ref="D42:D44"/>
    <mergeCell ref="C42:C44"/>
    <mergeCell ref="B46:B49"/>
    <mergeCell ref="A54:A59"/>
    <mergeCell ref="E54:E59"/>
    <mergeCell ref="A40:A41"/>
    <mergeCell ref="B40:B41"/>
    <mergeCell ref="C40:C41"/>
    <mergeCell ref="C47:C50"/>
    <mergeCell ref="E47:E49"/>
    <mergeCell ref="J54:J59"/>
    <mergeCell ref="C54:C59"/>
    <mergeCell ref="J61:J62"/>
    <mergeCell ref="A61:A62"/>
    <mergeCell ref="B61:B62"/>
    <mergeCell ref="C61:C62"/>
    <mergeCell ref="D61:D62"/>
    <mergeCell ref="E61:E62"/>
    <mergeCell ref="B54:B58"/>
    <mergeCell ref="D54:D59"/>
  </mergeCells>
  <phoneticPr fontId="11" type="noConversion"/>
  <pageMargins left="0.7" right="0.7" top="0.75" bottom="0.75" header="0.3" footer="0.3"/>
  <pageSetup paperSize="9" orientation="portrait" horizontalDpi="0" verticalDpi="0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57BD3-50E8-714B-8051-C45E23FF5D9F}">
  <dimension ref="A1:R45"/>
  <sheetViews>
    <sheetView zoomScale="110" zoomScaleNormal="110" workbookViewId="0">
      <selection activeCell="O9" sqref="O9"/>
    </sheetView>
  </sheetViews>
  <sheetFormatPr baseColWidth="10" defaultRowHeight="16"/>
  <cols>
    <col min="1" max="1" width="12.33203125" style="102" customWidth="1"/>
    <col min="2" max="2" width="10.83203125" style="102"/>
    <col min="3" max="3" width="12" style="102" bestFit="1" customWidth="1"/>
    <col min="4" max="4" width="24.33203125" style="102" customWidth="1"/>
    <col min="5" max="5" width="28.1640625" style="102" customWidth="1"/>
    <col min="6" max="6" width="28.33203125" customWidth="1"/>
    <col min="10" max="10" width="12.5" style="102" customWidth="1"/>
    <col min="14" max="14" width="1.33203125" customWidth="1"/>
    <col min="15" max="15" width="12.33203125" style="136" customWidth="1"/>
  </cols>
  <sheetData>
    <row r="1" spans="1:18" ht="16" customHeight="1">
      <c r="A1" s="383" t="s">
        <v>870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</row>
    <row r="2" spans="1:18" ht="16" customHeight="1">
      <c r="A2" s="385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</row>
    <row r="3" spans="1:18" ht="17" customHeight="1" thickBot="1">
      <c r="A3" s="387"/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</row>
    <row r="6" spans="1:18" s="20" customFormat="1" ht="31" thickBot="1">
      <c r="A6" s="228" t="s">
        <v>0</v>
      </c>
      <c r="B6" s="228" t="s">
        <v>1</v>
      </c>
      <c r="C6" s="229" t="s">
        <v>2</v>
      </c>
      <c r="D6" s="230" t="s">
        <v>3</v>
      </c>
      <c r="E6" s="231" t="s">
        <v>4</v>
      </c>
      <c r="F6" s="230" t="s">
        <v>5</v>
      </c>
      <c r="G6" s="230" t="s">
        <v>6</v>
      </c>
      <c r="H6" s="230" t="s">
        <v>7</v>
      </c>
      <c r="I6" s="230" t="s">
        <v>8</v>
      </c>
      <c r="J6" s="230" t="s">
        <v>9</v>
      </c>
      <c r="K6" s="230" t="s">
        <v>10</v>
      </c>
      <c r="L6" s="232" t="s">
        <v>11</v>
      </c>
      <c r="M6" s="230" t="s">
        <v>12</v>
      </c>
      <c r="O6" s="233" t="s">
        <v>549</v>
      </c>
      <c r="P6" s="137"/>
    </row>
    <row r="7" spans="1:18" s="20" customFormat="1">
      <c r="A7" s="17" t="s">
        <v>923</v>
      </c>
      <c r="B7" s="138" t="s">
        <v>1012</v>
      </c>
      <c r="C7" s="112" t="s">
        <v>921</v>
      </c>
      <c r="D7" s="17" t="s">
        <v>631</v>
      </c>
      <c r="E7" s="17" t="s">
        <v>927</v>
      </c>
      <c r="F7" s="15" t="s">
        <v>363</v>
      </c>
      <c r="G7" s="16">
        <v>14.06</v>
      </c>
      <c r="H7" s="36">
        <v>260</v>
      </c>
      <c r="I7" s="17">
        <v>421.4</v>
      </c>
      <c r="J7" s="112" t="s">
        <v>42</v>
      </c>
      <c r="K7" s="36">
        <v>300</v>
      </c>
      <c r="L7" s="18">
        <f t="shared" ref="L7:L8" si="0">(I7-H7)*G7-K7</f>
        <v>1969.2839999999997</v>
      </c>
      <c r="M7" s="311">
        <f t="shared" ref="M7:M8" si="1">G7*I7</f>
        <v>5924.884</v>
      </c>
      <c r="N7" s="97"/>
      <c r="O7" s="269">
        <f t="shared" ref="O7:O8" si="2">G7*H7</f>
        <v>3655.6</v>
      </c>
      <c r="P7" s="227"/>
      <c r="Q7" s="227"/>
      <c r="R7" s="227"/>
    </row>
    <row r="8" spans="1:18" s="20" customFormat="1">
      <c r="A8" s="17" t="s">
        <v>933</v>
      </c>
      <c r="B8" s="161" t="s">
        <v>1048</v>
      </c>
      <c r="C8" s="247" t="s">
        <v>1030</v>
      </c>
      <c r="D8" s="92" t="s">
        <v>58</v>
      </c>
      <c r="E8" s="92" t="s">
        <v>937</v>
      </c>
      <c r="F8" s="15" t="s">
        <v>61</v>
      </c>
      <c r="G8" s="16">
        <v>16.16</v>
      </c>
      <c r="H8" s="36">
        <v>40</v>
      </c>
      <c r="I8" s="17">
        <v>160</v>
      </c>
      <c r="J8" s="91" t="s">
        <v>152</v>
      </c>
      <c r="K8" s="36">
        <v>780</v>
      </c>
      <c r="L8" s="18">
        <f t="shared" si="0"/>
        <v>1159.2</v>
      </c>
      <c r="M8" s="311">
        <f t="shared" si="1"/>
        <v>2585.6</v>
      </c>
      <c r="N8" s="97"/>
      <c r="O8" s="269">
        <f t="shared" si="2"/>
        <v>646.4</v>
      </c>
      <c r="P8" s="227"/>
      <c r="Q8" s="227"/>
      <c r="R8" s="227"/>
    </row>
    <row r="9" spans="1:18" s="20" customFormat="1">
      <c r="A9" s="17" t="s">
        <v>938</v>
      </c>
      <c r="B9" s="36" t="s">
        <v>1005</v>
      </c>
      <c r="C9" s="265" t="s">
        <v>965</v>
      </c>
      <c r="D9" s="17" t="s">
        <v>29</v>
      </c>
      <c r="E9" s="17" t="s">
        <v>108</v>
      </c>
      <c r="F9" s="58" t="s">
        <v>30</v>
      </c>
      <c r="G9" s="66">
        <v>2.7</v>
      </c>
      <c r="H9" s="67">
        <v>380</v>
      </c>
      <c r="I9" s="37">
        <v>1203.7</v>
      </c>
      <c r="J9" s="112" t="s">
        <v>152</v>
      </c>
      <c r="K9" s="67">
        <v>275</v>
      </c>
      <c r="L9" s="68">
        <f>(I9-H9)*G9-K9</f>
        <v>1948.9900000000002</v>
      </c>
      <c r="M9" s="311">
        <f t="shared" ref="M9:M16" si="3">G9*I9</f>
        <v>3249.9900000000002</v>
      </c>
      <c r="N9" s="97"/>
      <c r="O9" s="269">
        <f t="shared" ref="O9:O26" si="4">G9*H9</f>
        <v>1026</v>
      </c>
      <c r="P9" s="97"/>
      <c r="Q9" s="97"/>
      <c r="R9" s="97"/>
    </row>
    <row r="10" spans="1:18" s="20" customFormat="1">
      <c r="A10" s="329" t="s">
        <v>944</v>
      </c>
      <c r="B10" s="337" t="s">
        <v>1006</v>
      </c>
      <c r="C10" s="326" t="s">
        <v>952</v>
      </c>
      <c r="D10" s="329" t="s">
        <v>945</v>
      </c>
      <c r="E10" s="329" t="s">
        <v>946</v>
      </c>
      <c r="F10" s="15" t="s">
        <v>37</v>
      </c>
      <c r="G10" s="16">
        <v>0</v>
      </c>
      <c r="H10" s="36">
        <v>300</v>
      </c>
      <c r="I10" s="17">
        <v>375</v>
      </c>
      <c r="J10" s="326" t="s">
        <v>152</v>
      </c>
      <c r="K10" s="36">
        <v>172</v>
      </c>
      <c r="L10" s="60">
        <f>(I10-H10)*G10-K10</f>
        <v>-172</v>
      </c>
      <c r="M10" s="311">
        <f t="shared" si="3"/>
        <v>0</v>
      </c>
      <c r="N10" s="97"/>
      <c r="O10" s="269">
        <f t="shared" si="4"/>
        <v>0</v>
      </c>
      <c r="P10" s="97"/>
      <c r="Q10" s="97"/>
      <c r="R10" s="97"/>
    </row>
    <row r="11" spans="1:18" s="20" customFormat="1">
      <c r="A11" s="330"/>
      <c r="B11" s="339"/>
      <c r="C11" s="327"/>
      <c r="D11" s="330"/>
      <c r="E11" s="330"/>
      <c r="F11" s="15" t="s">
        <v>36</v>
      </c>
      <c r="G11" s="16">
        <v>3.28</v>
      </c>
      <c r="H11" s="36">
        <v>145</v>
      </c>
      <c r="I11" s="17">
        <v>295</v>
      </c>
      <c r="J11" s="327"/>
      <c r="K11" s="36">
        <v>172</v>
      </c>
      <c r="L11" s="60">
        <f t="shared" ref="L11:L16" si="5">(I11-H11)*G11-K11</f>
        <v>319.99999999999994</v>
      </c>
      <c r="M11" s="311">
        <f t="shared" si="3"/>
        <v>967.59999999999991</v>
      </c>
      <c r="N11" s="97"/>
      <c r="O11" s="269">
        <f t="shared" si="4"/>
        <v>475.59999999999997</v>
      </c>
      <c r="P11" s="97"/>
      <c r="Q11" s="97"/>
      <c r="R11" s="97"/>
    </row>
    <row r="12" spans="1:18" s="20" customFormat="1">
      <c r="A12" s="330"/>
      <c r="B12" s="339"/>
      <c r="C12" s="327"/>
      <c r="D12" s="330"/>
      <c r="E12" s="330"/>
      <c r="F12" s="15" t="s">
        <v>35</v>
      </c>
      <c r="G12" s="16">
        <v>18.079999999999998</v>
      </c>
      <c r="H12" s="36">
        <v>145</v>
      </c>
      <c r="I12" s="17">
        <v>220</v>
      </c>
      <c r="J12" s="327"/>
      <c r="K12" s="36">
        <v>172</v>
      </c>
      <c r="L12" s="60">
        <f t="shared" si="5"/>
        <v>1183.9999999999998</v>
      </c>
      <c r="M12" s="311">
        <f t="shared" si="3"/>
        <v>3977.5999999999995</v>
      </c>
      <c r="N12" s="97"/>
      <c r="O12" s="269">
        <f t="shared" si="4"/>
        <v>2621.6</v>
      </c>
      <c r="P12" s="97"/>
      <c r="Q12" s="97"/>
      <c r="R12" s="97"/>
    </row>
    <row r="13" spans="1:18" s="20" customFormat="1">
      <c r="A13" s="330"/>
      <c r="B13" s="339"/>
      <c r="C13" s="327"/>
      <c r="D13" s="330"/>
      <c r="E13" s="330"/>
      <c r="F13" s="15" t="s">
        <v>34</v>
      </c>
      <c r="G13" s="16">
        <v>0</v>
      </c>
      <c r="H13" s="36">
        <v>105</v>
      </c>
      <c r="I13" s="17">
        <v>160</v>
      </c>
      <c r="J13" s="327"/>
      <c r="K13" s="36">
        <v>172</v>
      </c>
      <c r="L13" s="60">
        <f t="shared" si="5"/>
        <v>-172</v>
      </c>
      <c r="M13" s="311">
        <f t="shared" si="3"/>
        <v>0</v>
      </c>
      <c r="N13" s="97"/>
      <c r="O13" s="269">
        <f t="shared" si="4"/>
        <v>0</v>
      </c>
      <c r="P13" s="97"/>
      <c r="Q13" s="97"/>
      <c r="R13" s="97"/>
    </row>
    <row r="14" spans="1:18" s="20" customFormat="1">
      <c r="A14" s="331"/>
      <c r="B14" s="338"/>
      <c r="C14" s="328"/>
      <c r="D14" s="331"/>
      <c r="E14" s="331"/>
      <c r="F14" s="15" t="s">
        <v>33</v>
      </c>
      <c r="G14" s="16">
        <v>0</v>
      </c>
      <c r="H14" s="36">
        <v>40</v>
      </c>
      <c r="I14" s="17">
        <v>80</v>
      </c>
      <c r="J14" s="328"/>
      <c r="K14" s="36">
        <v>172</v>
      </c>
      <c r="L14" s="60">
        <f t="shared" si="5"/>
        <v>-172</v>
      </c>
      <c r="M14" s="311">
        <f t="shared" si="3"/>
        <v>0</v>
      </c>
      <c r="N14" s="97"/>
      <c r="O14" s="269">
        <f t="shared" si="4"/>
        <v>0</v>
      </c>
      <c r="P14" s="97"/>
      <c r="Q14" s="97"/>
      <c r="R14" s="97"/>
    </row>
    <row r="15" spans="1:18" s="20" customFormat="1">
      <c r="A15" s="329" t="s">
        <v>949</v>
      </c>
      <c r="B15" s="332" t="s">
        <v>1052</v>
      </c>
      <c r="C15" s="326" t="s">
        <v>951</v>
      </c>
      <c r="D15" s="329" t="s">
        <v>950</v>
      </c>
      <c r="E15" s="329" t="s">
        <v>41</v>
      </c>
      <c r="F15" s="15" t="s">
        <v>645</v>
      </c>
      <c r="G15" s="16">
        <v>0</v>
      </c>
      <c r="H15" s="36">
        <v>330</v>
      </c>
      <c r="I15" s="17">
        <v>550</v>
      </c>
      <c r="J15" s="326" t="s">
        <v>42</v>
      </c>
      <c r="K15" s="36">
        <v>110</v>
      </c>
      <c r="L15" s="60">
        <f t="shared" si="5"/>
        <v>-110</v>
      </c>
      <c r="M15" s="311">
        <f t="shared" si="3"/>
        <v>0</v>
      </c>
      <c r="N15" s="97"/>
      <c r="O15" s="269">
        <f t="shared" si="4"/>
        <v>0</v>
      </c>
      <c r="P15" s="97"/>
      <c r="Q15" s="97"/>
      <c r="R15" s="97"/>
    </row>
    <row r="16" spans="1:18" s="20" customFormat="1">
      <c r="A16" s="331"/>
      <c r="B16" s="334"/>
      <c r="C16" s="328"/>
      <c r="D16" s="331"/>
      <c r="E16" s="331"/>
      <c r="F16" s="15" t="s">
        <v>649</v>
      </c>
      <c r="G16" s="16">
        <v>2.61</v>
      </c>
      <c r="H16" s="36">
        <v>130</v>
      </c>
      <c r="I16" s="17">
        <v>400</v>
      </c>
      <c r="J16" s="328"/>
      <c r="K16" s="36">
        <v>110</v>
      </c>
      <c r="L16" s="60">
        <f t="shared" si="5"/>
        <v>594.69999999999993</v>
      </c>
      <c r="M16" s="311">
        <f t="shared" si="3"/>
        <v>1044</v>
      </c>
      <c r="N16" s="97"/>
      <c r="O16" s="269">
        <f t="shared" si="4"/>
        <v>339.3</v>
      </c>
      <c r="P16" s="97"/>
      <c r="Q16" s="97"/>
      <c r="R16" s="97"/>
    </row>
    <row r="17" spans="1:18" s="20" customFormat="1">
      <c r="A17" s="329" t="s">
        <v>961</v>
      </c>
      <c r="B17" s="332" t="s">
        <v>1052</v>
      </c>
      <c r="C17" s="326" t="s">
        <v>967</v>
      </c>
      <c r="D17" s="329" t="s">
        <v>950</v>
      </c>
      <c r="E17" s="329" t="s">
        <v>41</v>
      </c>
      <c r="F17" s="15" t="s">
        <v>645</v>
      </c>
      <c r="G17" s="16">
        <v>0</v>
      </c>
      <c r="H17" s="36">
        <v>330</v>
      </c>
      <c r="I17" s="17">
        <v>550</v>
      </c>
      <c r="J17" s="326" t="s">
        <v>42</v>
      </c>
      <c r="K17" s="36">
        <v>110</v>
      </c>
      <c r="L17" s="60">
        <f t="shared" ref="L17:L18" si="6">(I17-H17)*G17-K17</f>
        <v>-110</v>
      </c>
      <c r="M17" s="311">
        <f t="shared" ref="M17:M18" si="7">G17*I17</f>
        <v>0</v>
      </c>
      <c r="N17" s="97"/>
      <c r="O17" s="269">
        <f t="shared" si="4"/>
        <v>0</v>
      </c>
      <c r="P17" s="97"/>
      <c r="Q17" s="97"/>
      <c r="R17" s="97"/>
    </row>
    <row r="18" spans="1:18" s="20" customFormat="1">
      <c r="A18" s="331"/>
      <c r="B18" s="334"/>
      <c r="C18" s="328"/>
      <c r="D18" s="331"/>
      <c r="E18" s="331"/>
      <c r="F18" s="15" t="s">
        <v>649</v>
      </c>
      <c r="G18" s="16">
        <v>2.98</v>
      </c>
      <c r="H18" s="36">
        <v>130</v>
      </c>
      <c r="I18" s="17">
        <v>400</v>
      </c>
      <c r="J18" s="328"/>
      <c r="K18" s="36">
        <v>110</v>
      </c>
      <c r="L18" s="60">
        <f t="shared" si="6"/>
        <v>694.6</v>
      </c>
      <c r="M18" s="311">
        <f t="shared" si="7"/>
        <v>1192</v>
      </c>
      <c r="N18" s="97"/>
      <c r="O18" s="269">
        <f t="shared" si="4"/>
        <v>387.4</v>
      </c>
      <c r="P18" s="97"/>
      <c r="Q18" s="97"/>
      <c r="R18" s="97"/>
    </row>
    <row r="19" spans="1:18" s="85" customFormat="1">
      <c r="A19" s="367" t="s">
        <v>966</v>
      </c>
      <c r="B19" s="367" t="s">
        <v>1036</v>
      </c>
      <c r="C19" s="369" t="s">
        <v>1036</v>
      </c>
      <c r="D19" s="367" t="s">
        <v>950</v>
      </c>
      <c r="E19" s="367" t="s">
        <v>41</v>
      </c>
      <c r="F19" s="87" t="s">
        <v>645</v>
      </c>
      <c r="G19" s="81">
        <v>1.5</v>
      </c>
      <c r="H19" s="83">
        <v>330</v>
      </c>
      <c r="I19" s="83">
        <v>550</v>
      </c>
      <c r="J19" s="369" t="s">
        <v>42</v>
      </c>
      <c r="K19" s="83">
        <v>110</v>
      </c>
      <c r="L19" s="88"/>
      <c r="M19" s="88"/>
      <c r="O19" s="277"/>
    </row>
    <row r="20" spans="1:18" s="85" customFormat="1">
      <c r="A20" s="368"/>
      <c r="B20" s="368"/>
      <c r="C20" s="370"/>
      <c r="D20" s="368"/>
      <c r="E20" s="368"/>
      <c r="F20" s="87" t="s">
        <v>649</v>
      </c>
      <c r="G20" s="81">
        <v>1.5</v>
      </c>
      <c r="H20" s="83">
        <v>130</v>
      </c>
      <c r="I20" s="83">
        <v>400</v>
      </c>
      <c r="J20" s="370"/>
      <c r="K20" s="83">
        <v>110</v>
      </c>
      <c r="L20" s="88"/>
      <c r="M20" s="88"/>
      <c r="O20" s="277"/>
    </row>
    <row r="21" spans="1:18" s="20" customFormat="1">
      <c r="A21" s="329" t="s">
        <v>970</v>
      </c>
      <c r="B21" s="337" t="s">
        <v>1007</v>
      </c>
      <c r="C21" s="326" t="s">
        <v>975</v>
      </c>
      <c r="D21" s="329" t="s">
        <v>945</v>
      </c>
      <c r="E21" s="329" t="s">
        <v>973</v>
      </c>
      <c r="F21" s="15" t="s">
        <v>37</v>
      </c>
      <c r="G21" s="16">
        <v>0</v>
      </c>
      <c r="H21" s="36">
        <v>300</v>
      </c>
      <c r="I21" s="17">
        <v>375</v>
      </c>
      <c r="J21" s="326" t="s">
        <v>152</v>
      </c>
      <c r="K21" s="36">
        <v>172</v>
      </c>
      <c r="L21" s="60">
        <f>(I21-H21)*G21-K21</f>
        <v>-172</v>
      </c>
      <c r="M21" s="311">
        <f t="shared" ref="M21:M32" si="8">G21*I21</f>
        <v>0</v>
      </c>
      <c r="N21" s="97"/>
      <c r="O21" s="269">
        <f t="shared" si="4"/>
        <v>0</v>
      </c>
      <c r="P21" s="97"/>
      <c r="Q21" s="97"/>
      <c r="R21" s="97"/>
    </row>
    <row r="22" spans="1:18" s="20" customFormat="1">
      <c r="A22" s="330"/>
      <c r="B22" s="339"/>
      <c r="C22" s="327"/>
      <c r="D22" s="330"/>
      <c r="E22" s="330"/>
      <c r="F22" s="15" t="s">
        <v>36</v>
      </c>
      <c r="G22" s="16">
        <v>4.2</v>
      </c>
      <c r="H22" s="36">
        <v>145</v>
      </c>
      <c r="I22" s="17">
        <v>295</v>
      </c>
      <c r="J22" s="327"/>
      <c r="K22" s="36">
        <v>172</v>
      </c>
      <c r="L22" s="60">
        <f t="shared" ref="L22:L32" si="9">(I22-H22)*G22-K22</f>
        <v>458</v>
      </c>
      <c r="M22" s="311">
        <f t="shared" si="8"/>
        <v>1239</v>
      </c>
      <c r="N22" s="97"/>
      <c r="O22" s="269">
        <f t="shared" si="4"/>
        <v>609</v>
      </c>
      <c r="P22" s="97"/>
      <c r="Q22" s="97"/>
      <c r="R22" s="97"/>
    </row>
    <row r="23" spans="1:18" s="20" customFormat="1">
      <c r="A23" s="330"/>
      <c r="B23" s="339"/>
      <c r="C23" s="327"/>
      <c r="D23" s="330"/>
      <c r="E23" s="330"/>
      <c r="F23" s="15" t="s">
        <v>35</v>
      </c>
      <c r="G23" s="16">
        <v>19.34</v>
      </c>
      <c r="H23" s="36">
        <v>145</v>
      </c>
      <c r="I23" s="17">
        <v>220</v>
      </c>
      <c r="J23" s="327"/>
      <c r="K23" s="36">
        <v>172</v>
      </c>
      <c r="L23" s="60">
        <f t="shared" si="9"/>
        <v>1278.5</v>
      </c>
      <c r="M23" s="311">
        <f t="shared" si="8"/>
        <v>4254.8</v>
      </c>
      <c r="N23" s="97"/>
      <c r="O23" s="269">
        <f t="shared" si="4"/>
        <v>2804.3</v>
      </c>
      <c r="P23" s="97"/>
      <c r="Q23" s="97"/>
      <c r="R23" s="97"/>
    </row>
    <row r="24" spans="1:18" s="20" customFormat="1">
      <c r="A24" s="330"/>
      <c r="B24" s="339"/>
      <c r="C24" s="327"/>
      <c r="D24" s="330"/>
      <c r="E24" s="330"/>
      <c r="F24" s="15" t="s">
        <v>34</v>
      </c>
      <c r="G24" s="16">
        <v>0</v>
      </c>
      <c r="H24" s="36">
        <v>105</v>
      </c>
      <c r="I24" s="17">
        <v>160</v>
      </c>
      <c r="J24" s="327"/>
      <c r="K24" s="36">
        <v>172</v>
      </c>
      <c r="L24" s="60">
        <f t="shared" si="9"/>
        <v>-172</v>
      </c>
      <c r="M24" s="311">
        <f t="shared" si="8"/>
        <v>0</v>
      </c>
      <c r="N24" s="97"/>
      <c r="O24" s="269">
        <f t="shared" si="4"/>
        <v>0</v>
      </c>
      <c r="P24" s="97"/>
      <c r="Q24" s="97"/>
      <c r="R24" s="97"/>
    </row>
    <row r="25" spans="1:18" s="20" customFormat="1">
      <c r="A25" s="331"/>
      <c r="B25" s="338"/>
      <c r="C25" s="328"/>
      <c r="D25" s="331"/>
      <c r="E25" s="331"/>
      <c r="F25" s="15" t="s">
        <v>33</v>
      </c>
      <c r="G25" s="16">
        <v>0</v>
      </c>
      <c r="H25" s="36">
        <v>40</v>
      </c>
      <c r="I25" s="17">
        <v>80</v>
      </c>
      <c r="J25" s="328"/>
      <c r="K25" s="36">
        <v>172</v>
      </c>
      <c r="L25" s="60">
        <f t="shared" si="9"/>
        <v>-172</v>
      </c>
      <c r="M25" s="311">
        <f t="shared" si="8"/>
        <v>0</v>
      </c>
      <c r="N25" s="97"/>
      <c r="O25" s="269">
        <f t="shared" si="4"/>
        <v>0</v>
      </c>
      <c r="P25" s="97"/>
      <c r="Q25" s="97"/>
      <c r="R25" s="97"/>
    </row>
    <row r="26" spans="1:18" s="20" customFormat="1">
      <c r="A26" s="17" t="s">
        <v>969</v>
      </c>
      <c r="B26" s="138" t="s">
        <v>1031</v>
      </c>
      <c r="C26" s="112" t="s">
        <v>1026</v>
      </c>
      <c r="D26" s="17" t="s">
        <v>743</v>
      </c>
      <c r="E26" s="17" t="s">
        <v>972</v>
      </c>
      <c r="F26" s="58" t="s">
        <v>971</v>
      </c>
      <c r="G26" s="66">
        <v>14.02</v>
      </c>
      <c r="H26" s="67">
        <v>64</v>
      </c>
      <c r="I26" s="37">
        <v>165</v>
      </c>
      <c r="J26" s="112" t="s">
        <v>152</v>
      </c>
      <c r="K26" s="67">
        <v>480</v>
      </c>
      <c r="L26" s="68">
        <f t="shared" si="9"/>
        <v>936.02</v>
      </c>
      <c r="M26" s="318">
        <f t="shared" si="8"/>
        <v>2313.2999999999997</v>
      </c>
      <c r="N26" s="97"/>
      <c r="O26" s="269">
        <f t="shared" si="4"/>
        <v>897.28</v>
      </c>
      <c r="P26" s="97"/>
      <c r="Q26" s="97"/>
      <c r="R26" s="97"/>
    </row>
    <row r="27" spans="1:18" s="20" customFormat="1">
      <c r="A27" s="17" t="s">
        <v>977</v>
      </c>
      <c r="B27" s="138" t="s">
        <v>1051</v>
      </c>
      <c r="C27" s="112" t="s">
        <v>1022</v>
      </c>
      <c r="D27" s="17" t="s">
        <v>17</v>
      </c>
      <c r="E27" s="17" t="s">
        <v>980</v>
      </c>
      <c r="F27" s="58" t="s">
        <v>976</v>
      </c>
      <c r="G27" s="66">
        <v>22.992999999999999</v>
      </c>
      <c r="H27" s="67">
        <v>700</v>
      </c>
      <c r="I27" s="37">
        <v>800</v>
      </c>
      <c r="J27" s="112" t="s">
        <v>152</v>
      </c>
      <c r="K27" s="67">
        <v>485</v>
      </c>
      <c r="L27" s="68">
        <f t="shared" si="9"/>
        <v>1814.2999999999997</v>
      </c>
      <c r="M27" s="318">
        <f t="shared" si="8"/>
        <v>18394.399999999998</v>
      </c>
      <c r="N27" s="97"/>
      <c r="O27" s="269">
        <f>G27*H27</f>
        <v>16095.099999999999</v>
      </c>
      <c r="P27" s="97"/>
      <c r="Q27" s="97"/>
      <c r="R27" s="97"/>
    </row>
    <row r="28" spans="1:18" s="20" customFormat="1">
      <c r="A28" s="329" t="s">
        <v>986</v>
      </c>
      <c r="B28" s="337" t="s">
        <v>1024</v>
      </c>
      <c r="C28" s="326" t="s">
        <v>1023</v>
      </c>
      <c r="D28" s="329" t="s">
        <v>361</v>
      </c>
      <c r="E28" s="329" t="s">
        <v>992</v>
      </c>
      <c r="F28" s="58" t="s">
        <v>363</v>
      </c>
      <c r="G28" s="66">
        <v>7.9</v>
      </c>
      <c r="H28" s="67">
        <v>305</v>
      </c>
      <c r="I28" s="37">
        <v>375</v>
      </c>
      <c r="J28" s="326" t="s">
        <v>152</v>
      </c>
      <c r="K28" s="67">
        <v>96</v>
      </c>
      <c r="L28" s="68">
        <f t="shared" si="9"/>
        <v>457</v>
      </c>
      <c r="M28" s="318">
        <f t="shared" si="8"/>
        <v>2962.5</v>
      </c>
      <c r="N28" s="97"/>
      <c r="O28" s="269">
        <f>G28*H28</f>
        <v>2409.5</v>
      </c>
      <c r="P28" s="97"/>
      <c r="Q28" s="97"/>
      <c r="R28" s="97"/>
    </row>
    <row r="29" spans="1:18" s="20" customFormat="1">
      <c r="A29" s="330"/>
      <c r="B29" s="339"/>
      <c r="C29" s="327"/>
      <c r="D29" s="330"/>
      <c r="E29" s="330"/>
      <c r="F29" s="58" t="s">
        <v>35</v>
      </c>
      <c r="G29" s="66">
        <v>0</v>
      </c>
      <c r="H29" s="67">
        <v>145</v>
      </c>
      <c r="I29" s="37">
        <v>220</v>
      </c>
      <c r="J29" s="327"/>
      <c r="K29" s="67">
        <v>96</v>
      </c>
      <c r="L29" s="68">
        <f t="shared" si="9"/>
        <v>-96</v>
      </c>
      <c r="M29" s="318">
        <f t="shared" si="8"/>
        <v>0</v>
      </c>
      <c r="N29" s="97"/>
      <c r="O29" s="269">
        <f>G29*H29</f>
        <v>0</v>
      </c>
      <c r="P29" s="97"/>
      <c r="Q29" s="97"/>
      <c r="R29" s="97"/>
    </row>
    <row r="30" spans="1:18" s="20" customFormat="1">
      <c r="A30" s="330"/>
      <c r="B30" s="339"/>
      <c r="C30" s="327"/>
      <c r="D30" s="330"/>
      <c r="E30" s="330"/>
      <c r="F30" s="58" t="s">
        <v>34</v>
      </c>
      <c r="G30" s="66">
        <v>0</v>
      </c>
      <c r="H30" s="67">
        <v>110</v>
      </c>
      <c r="I30" s="37">
        <v>160</v>
      </c>
      <c r="J30" s="327"/>
      <c r="K30" s="67">
        <v>96</v>
      </c>
      <c r="L30" s="68">
        <f t="shared" si="9"/>
        <v>-96</v>
      </c>
      <c r="M30" s="318">
        <f t="shared" si="8"/>
        <v>0</v>
      </c>
      <c r="N30" s="97"/>
      <c r="O30" s="269">
        <f>G30*H30</f>
        <v>0</v>
      </c>
      <c r="P30" s="97"/>
      <c r="Q30" s="97"/>
      <c r="R30" s="97"/>
    </row>
    <row r="31" spans="1:18" s="20" customFormat="1">
      <c r="A31" s="330"/>
      <c r="B31" s="339"/>
      <c r="C31" s="327"/>
      <c r="D31" s="330"/>
      <c r="E31" s="330"/>
      <c r="F31" s="58" t="s">
        <v>33</v>
      </c>
      <c r="G31" s="66">
        <v>8.69</v>
      </c>
      <c r="H31" s="67">
        <v>50</v>
      </c>
      <c r="I31" s="37">
        <v>80</v>
      </c>
      <c r="J31" s="327"/>
      <c r="K31" s="67">
        <v>96</v>
      </c>
      <c r="L31" s="68">
        <f t="shared" si="9"/>
        <v>164.7</v>
      </c>
      <c r="M31" s="318">
        <f t="shared" si="8"/>
        <v>695.19999999999993</v>
      </c>
      <c r="N31" s="97"/>
      <c r="O31" s="269">
        <f>G31*H31</f>
        <v>434.5</v>
      </c>
      <c r="P31" s="97"/>
      <c r="Q31" s="97"/>
      <c r="R31" s="97"/>
    </row>
    <row r="32" spans="1:18" s="20" customFormat="1">
      <c r="A32" s="331"/>
      <c r="B32" s="338"/>
      <c r="C32" s="328"/>
      <c r="D32" s="331"/>
      <c r="E32" s="331"/>
      <c r="F32" s="58" t="s">
        <v>987</v>
      </c>
      <c r="G32" s="66">
        <v>3.85</v>
      </c>
      <c r="H32" s="67">
        <v>115</v>
      </c>
      <c r="I32" s="37">
        <v>175</v>
      </c>
      <c r="J32" s="328"/>
      <c r="K32" s="67">
        <v>96</v>
      </c>
      <c r="L32" s="68">
        <f t="shared" si="9"/>
        <v>135</v>
      </c>
      <c r="M32" s="318">
        <f t="shared" si="8"/>
        <v>673.75</v>
      </c>
      <c r="N32" s="97"/>
      <c r="O32" s="269">
        <f t="shared" ref="O32:O43" si="10">G32*H32</f>
        <v>442.75</v>
      </c>
      <c r="P32" s="97"/>
      <c r="Q32" s="97"/>
      <c r="R32" s="97"/>
    </row>
    <row r="33" spans="1:18" s="20" customFormat="1">
      <c r="A33" s="329" t="s">
        <v>993</v>
      </c>
      <c r="B33" s="337" t="s">
        <v>1016</v>
      </c>
      <c r="C33" s="326" t="s">
        <v>1008</v>
      </c>
      <c r="D33" s="329" t="s">
        <v>945</v>
      </c>
      <c r="E33" s="329" t="s">
        <v>998</v>
      </c>
      <c r="F33" s="15" t="s">
        <v>37</v>
      </c>
      <c r="G33" s="16">
        <v>0</v>
      </c>
      <c r="H33" s="36">
        <v>300</v>
      </c>
      <c r="I33" s="17">
        <v>375</v>
      </c>
      <c r="J33" s="326" t="s">
        <v>152</v>
      </c>
      <c r="K33" s="36">
        <v>166</v>
      </c>
      <c r="L33" s="60">
        <f>(I33-H33)*G33-K33</f>
        <v>-166</v>
      </c>
      <c r="M33" s="311">
        <f t="shared" ref="M33:M42" si="11">G33*I33</f>
        <v>0</v>
      </c>
      <c r="N33" s="97"/>
      <c r="O33" s="269">
        <f t="shared" si="10"/>
        <v>0</v>
      </c>
      <c r="P33" s="97"/>
      <c r="Q33" s="97"/>
      <c r="R33" s="97"/>
    </row>
    <row r="34" spans="1:18" s="20" customFormat="1">
      <c r="A34" s="330"/>
      <c r="B34" s="339"/>
      <c r="C34" s="327"/>
      <c r="D34" s="330"/>
      <c r="E34" s="330"/>
      <c r="F34" s="15" t="s">
        <v>36</v>
      </c>
      <c r="G34" s="16">
        <v>0</v>
      </c>
      <c r="H34" s="36">
        <v>220</v>
      </c>
      <c r="I34" s="17">
        <v>295</v>
      </c>
      <c r="J34" s="327"/>
      <c r="K34" s="36">
        <v>166</v>
      </c>
      <c r="L34" s="60">
        <f t="shared" ref="L34:L42" si="12">(I34-H34)*G34-K34</f>
        <v>-166</v>
      </c>
      <c r="M34" s="311">
        <f t="shared" si="11"/>
        <v>0</v>
      </c>
      <c r="N34" s="97"/>
      <c r="O34" s="269">
        <f t="shared" si="10"/>
        <v>0</v>
      </c>
      <c r="P34" s="97"/>
      <c r="Q34" s="97"/>
      <c r="R34" s="97"/>
    </row>
    <row r="35" spans="1:18" s="20" customFormat="1">
      <c r="A35" s="330"/>
      <c r="B35" s="339"/>
      <c r="C35" s="327"/>
      <c r="D35" s="330"/>
      <c r="E35" s="330"/>
      <c r="F35" s="15" t="s">
        <v>35</v>
      </c>
      <c r="G35" s="16">
        <v>21.56</v>
      </c>
      <c r="H35" s="36">
        <v>145</v>
      </c>
      <c r="I35" s="17">
        <v>220</v>
      </c>
      <c r="J35" s="327"/>
      <c r="K35" s="36">
        <v>166</v>
      </c>
      <c r="L35" s="60">
        <f t="shared" si="12"/>
        <v>1451</v>
      </c>
      <c r="M35" s="311">
        <f t="shared" si="11"/>
        <v>4743.2</v>
      </c>
      <c r="N35" s="97"/>
      <c r="O35" s="269">
        <f t="shared" si="10"/>
        <v>3126.2</v>
      </c>
      <c r="P35" s="97"/>
      <c r="Q35" s="97"/>
      <c r="R35" s="97"/>
    </row>
    <row r="36" spans="1:18" s="20" customFormat="1">
      <c r="A36" s="330"/>
      <c r="B36" s="339"/>
      <c r="C36" s="327"/>
      <c r="D36" s="330"/>
      <c r="E36" s="330"/>
      <c r="F36" s="15" t="s">
        <v>34</v>
      </c>
      <c r="G36" s="16">
        <v>0</v>
      </c>
      <c r="H36" s="36">
        <v>105</v>
      </c>
      <c r="I36" s="17">
        <v>160</v>
      </c>
      <c r="J36" s="327"/>
      <c r="K36" s="36">
        <v>166</v>
      </c>
      <c r="L36" s="60">
        <f t="shared" si="12"/>
        <v>-166</v>
      </c>
      <c r="M36" s="311">
        <f t="shared" si="11"/>
        <v>0</v>
      </c>
      <c r="N36" s="97"/>
      <c r="O36" s="269">
        <f t="shared" si="10"/>
        <v>0</v>
      </c>
      <c r="P36" s="97"/>
      <c r="Q36" s="97"/>
      <c r="R36" s="97"/>
    </row>
    <row r="37" spans="1:18" s="20" customFormat="1">
      <c r="A37" s="331"/>
      <c r="B37" s="338"/>
      <c r="C37" s="328"/>
      <c r="D37" s="331"/>
      <c r="E37" s="331"/>
      <c r="F37" s="15" t="s">
        <v>33</v>
      </c>
      <c r="G37" s="16">
        <v>0</v>
      </c>
      <c r="H37" s="36">
        <v>40</v>
      </c>
      <c r="I37" s="17">
        <v>80</v>
      </c>
      <c r="J37" s="328"/>
      <c r="K37" s="36">
        <v>166</v>
      </c>
      <c r="L37" s="60">
        <f t="shared" si="12"/>
        <v>-166</v>
      </c>
      <c r="M37" s="311">
        <f t="shared" si="11"/>
        <v>0</v>
      </c>
      <c r="N37" s="97"/>
      <c r="O37" s="269">
        <f t="shared" si="10"/>
        <v>0</v>
      </c>
      <c r="P37" s="97"/>
      <c r="Q37" s="97"/>
      <c r="R37" s="97"/>
    </row>
    <row r="38" spans="1:18" s="20" customFormat="1">
      <c r="A38" s="37" t="s">
        <v>1014</v>
      </c>
      <c r="B38" s="114" t="s">
        <v>1077</v>
      </c>
      <c r="C38" s="22" t="s">
        <v>968</v>
      </c>
      <c r="D38" s="37" t="s">
        <v>847</v>
      </c>
      <c r="E38" s="37" t="s">
        <v>24</v>
      </c>
      <c r="F38" s="15" t="s">
        <v>1015</v>
      </c>
      <c r="G38" s="16">
        <v>4.1219999999999999</v>
      </c>
      <c r="H38" s="17">
        <v>15</v>
      </c>
      <c r="I38" s="17">
        <v>200</v>
      </c>
      <c r="J38" s="22" t="s">
        <v>42</v>
      </c>
      <c r="K38" s="36">
        <v>318</v>
      </c>
      <c r="L38" s="60">
        <f t="shared" si="12"/>
        <v>444.56999999999994</v>
      </c>
      <c r="M38" s="311">
        <f t="shared" si="11"/>
        <v>824.4</v>
      </c>
      <c r="N38" s="97"/>
      <c r="O38" s="270">
        <f t="shared" si="10"/>
        <v>61.83</v>
      </c>
      <c r="P38" s="97"/>
      <c r="Q38" s="97"/>
      <c r="R38" s="97"/>
    </row>
    <row r="39" spans="1:18" s="20" customFormat="1">
      <c r="A39" s="329" t="s">
        <v>1056</v>
      </c>
      <c r="B39" s="337" t="s">
        <v>1057</v>
      </c>
      <c r="C39" s="22" t="s">
        <v>1059</v>
      </c>
      <c r="D39" s="329" t="s">
        <v>233</v>
      </c>
      <c r="E39" s="329" t="s">
        <v>24</v>
      </c>
      <c r="F39" s="15" t="s">
        <v>1058</v>
      </c>
      <c r="G39" s="16">
        <v>0.82499999999999996</v>
      </c>
      <c r="H39" s="36">
        <v>0</v>
      </c>
      <c r="I39" s="17">
        <v>180</v>
      </c>
      <c r="J39" s="326"/>
      <c r="K39" s="17">
        <v>0</v>
      </c>
      <c r="L39" s="60">
        <f t="shared" si="12"/>
        <v>148.5</v>
      </c>
      <c r="M39" s="311">
        <f t="shared" si="11"/>
        <v>148.5</v>
      </c>
      <c r="N39" s="97"/>
      <c r="O39" s="269">
        <f t="shared" si="10"/>
        <v>0</v>
      </c>
      <c r="P39" s="97"/>
      <c r="Q39" s="97"/>
      <c r="R39" s="97"/>
    </row>
    <row r="40" spans="1:18" s="20" customFormat="1">
      <c r="A40" s="331"/>
      <c r="B40" s="338"/>
      <c r="C40" s="22" t="s">
        <v>452</v>
      </c>
      <c r="D40" s="331"/>
      <c r="E40" s="331"/>
      <c r="F40" s="15" t="s">
        <v>1058</v>
      </c>
      <c r="G40" s="16">
        <v>0.69499999999999995</v>
      </c>
      <c r="H40" s="36">
        <v>0</v>
      </c>
      <c r="I40" s="17">
        <v>180</v>
      </c>
      <c r="J40" s="328"/>
      <c r="K40" s="17">
        <v>0</v>
      </c>
      <c r="L40" s="60">
        <f t="shared" si="12"/>
        <v>125.1</v>
      </c>
      <c r="M40" s="311">
        <f t="shared" si="11"/>
        <v>125.1</v>
      </c>
      <c r="N40" s="97"/>
      <c r="O40" s="269">
        <f t="shared" si="10"/>
        <v>0</v>
      </c>
      <c r="P40" s="97"/>
      <c r="Q40" s="97"/>
      <c r="R40" s="97"/>
    </row>
    <row r="41" spans="1:18" s="20" customFormat="1">
      <c r="A41" s="37"/>
      <c r="B41" s="114" t="s">
        <v>1062</v>
      </c>
      <c r="C41" s="22"/>
      <c r="D41" s="37" t="s">
        <v>361</v>
      </c>
      <c r="E41" s="37" t="s">
        <v>847</v>
      </c>
      <c r="F41" s="15" t="s">
        <v>1060</v>
      </c>
      <c r="G41" s="16">
        <v>1</v>
      </c>
      <c r="H41" s="36">
        <v>6519.88</v>
      </c>
      <c r="I41" s="17">
        <v>7783.84</v>
      </c>
      <c r="J41" s="22" t="s">
        <v>361</v>
      </c>
      <c r="K41" s="17">
        <v>0</v>
      </c>
      <c r="L41" s="60">
        <f>(I41-H41)*G41-K41</f>
        <v>1263.96</v>
      </c>
      <c r="M41" s="311">
        <f t="shared" si="11"/>
        <v>7783.84</v>
      </c>
      <c r="N41" s="97"/>
      <c r="O41" s="269">
        <f t="shared" si="10"/>
        <v>6519.88</v>
      </c>
      <c r="P41" s="97"/>
      <c r="Q41" s="97"/>
      <c r="R41" s="97"/>
    </row>
    <row r="42" spans="1:18" s="20" customFormat="1">
      <c r="A42" s="37"/>
      <c r="B42" s="114" t="s">
        <v>1063</v>
      </c>
      <c r="C42" s="22"/>
      <c r="D42" s="37" t="s">
        <v>361</v>
      </c>
      <c r="E42" s="37" t="s">
        <v>988</v>
      </c>
      <c r="F42" s="15" t="s">
        <v>1061</v>
      </c>
      <c r="G42" s="16">
        <v>1</v>
      </c>
      <c r="H42" s="36">
        <v>1032.3599999999999</v>
      </c>
      <c r="I42" s="17">
        <v>1060.76</v>
      </c>
      <c r="J42" s="22" t="s">
        <v>361</v>
      </c>
      <c r="K42" s="17">
        <v>0</v>
      </c>
      <c r="L42" s="60">
        <f t="shared" si="12"/>
        <v>28.400000000000091</v>
      </c>
      <c r="M42" s="311">
        <f t="shared" si="11"/>
        <v>1060.76</v>
      </c>
      <c r="N42" s="97"/>
      <c r="O42" s="269">
        <f t="shared" si="10"/>
        <v>1032.3599999999999</v>
      </c>
      <c r="P42" s="97"/>
      <c r="Q42" s="97"/>
      <c r="R42" s="97"/>
    </row>
    <row r="43" spans="1:18">
      <c r="A43" s="6"/>
      <c r="B43" s="98"/>
      <c r="C43" s="98"/>
      <c r="D43" s="6"/>
      <c r="E43" s="6"/>
      <c r="F43" s="9"/>
      <c r="G43" s="10"/>
      <c r="H43" s="6"/>
      <c r="I43" s="6"/>
      <c r="J43" s="98"/>
      <c r="K43" s="6"/>
      <c r="L43" s="21"/>
      <c r="M43" s="13"/>
      <c r="O43" s="226">
        <f t="shared" si="10"/>
        <v>0</v>
      </c>
    </row>
    <row r="44" spans="1:18" s="20" customFormat="1" ht="17" thickBot="1">
      <c r="A44" s="234"/>
      <c r="B44" s="234"/>
      <c r="C44" s="234"/>
      <c r="D44" s="234"/>
      <c r="E44" s="234"/>
      <c r="F44" s="235"/>
      <c r="G44" s="236">
        <f>SUM(G7:G43)</f>
        <v>173.06499999999994</v>
      </c>
      <c r="H44" s="235"/>
      <c r="I44" s="235"/>
      <c r="J44" s="234"/>
      <c r="K44" s="237"/>
      <c r="L44" s="238">
        <f>SUM(L7:L43)</f>
        <v>14467.824000000002</v>
      </c>
      <c r="M44" s="238">
        <f>SUM(M7:M43)</f>
        <v>64160.423999999992</v>
      </c>
      <c r="O44" s="240">
        <f>SUM(O7:O43)</f>
        <v>43584.6</v>
      </c>
    </row>
    <row r="45" spans="1:18" s="20" customFormat="1" ht="17" thickBot="1">
      <c r="A45" s="204"/>
      <c r="B45" s="205"/>
      <c r="C45" s="205"/>
      <c r="D45" s="205"/>
      <c r="E45" s="205"/>
      <c r="F45" s="206"/>
      <c r="G45" s="207"/>
      <c r="H45" s="206"/>
      <c r="I45" s="206"/>
      <c r="J45" s="205" t="s">
        <v>13</v>
      </c>
      <c r="K45" s="208">
        <f>M44/G44</f>
        <v>370.73021119232664</v>
      </c>
      <c r="L45" s="209">
        <f>L44/G44</f>
        <v>83.597630947909792</v>
      </c>
      <c r="M45" s="210">
        <f>L44/M44</f>
        <v>0.22549451979930812</v>
      </c>
      <c r="O45" s="239">
        <f>O44/M44</f>
        <v>0.67930660807353771</v>
      </c>
    </row>
  </sheetData>
  <mergeCells count="48">
    <mergeCell ref="A39:A40"/>
    <mergeCell ref="B39:B40"/>
    <mergeCell ref="D39:D40"/>
    <mergeCell ref="E39:E40"/>
    <mergeCell ref="J39:J40"/>
    <mergeCell ref="J17:J18"/>
    <mergeCell ref="A17:A18"/>
    <mergeCell ref="B17:B18"/>
    <mergeCell ref="C17:C18"/>
    <mergeCell ref="D17:D18"/>
    <mergeCell ref="E17:E18"/>
    <mergeCell ref="J15:J16"/>
    <mergeCell ref="E15:E16"/>
    <mergeCell ref="D15:D16"/>
    <mergeCell ref="C15:C16"/>
    <mergeCell ref="A15:A16"/>
    <mergeCell ref="B15:B16"/>
    <mergeCell ref="A10:A14"/>
    <mergeCell ref="A1:O3"/>
    <mergeCell ref="J10:J14"/>
    <mergeCell ref="E10:E14"/>
    <mergeCell ref="D10:D14"/>
    <mergeCell ref="C10:C14"/>
    <mergeCell ref="B10:B14"/>
    <mergeCell ref="J21:J25"/>
    <mergeCell ref="A21:A25"/>
    <mergeCell ref="B21:B25"/>
    <mergeCell ref="C21:C25"/>
    <mergeCell ref="D21:D25"/>
    <mergeCell ref="E21:E25"/>
    <mergeCell ref="J19:J20"/>
    <mergeCell ref="A19:A20"/>
    <mergeCell ref="B19:B20"/>
    <mergeCell ref="C19:C20"/>
    <mergeCell ref="D19:D20"/>
    <mergeCell ref="E19:E20"/>
    <mergeCell ref="C28:C32"/>
    <mergeCell ref="B28:B32"/>
    <mergeCell ref="J33:J37"/>
    <mergeCell ref="A33:A37"/>
    <mergeCell ref="B33:B37"/>
    <mergeCell ref="C33:C37"/>
    <mergeCell ref="D33:D37"/>
    <mergeCell ref="E33:E37"/>
    <mergeCell ref="A28:A32"/>
    <mergeCell ref="J28:J32"/>
    <mergeCell ref="E28:E32"/>
    <mergeCell ref="D28:D32"/>
  </mergeCells>
  <pageMargins left="0.7" right="0.7" top="0.75" bottom="0.75" header="0.3" footer="0.3"/>
  <pageSetup paperSize="9" orientation="portrait" horizontalDpi="0" verticalDpi="0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373F7-27C5-E54B-840C-CF126DED550A}">
  <dimension ref="A1:R72"/>
  <sheetViews>
    <sheetView topLeftCell="A34" zoomScale="111" zoomScaleNormal="110" workbookViewId="0">
      <selection activeCell="O57" sqref="O57:O58"/>
    </sheetView>
  </sheetViews>
  <sheetFormatPr baseColWidth="10" defaultRowHeight="16"/>
  <cols>
    <col min="1" max="1" width="12.33203125" style="102" customWidth="1"/>
    <col min="2" max="2" width="10.83203125" style="102"/>
    <col min="3" max="3" width="12" style="102" bestFit="1" customWidth="1"/>
    <col min="4" max="4" width="24.33203125" style="102" customWidth="1"/>
    <col min="5" max="5" width="28.1640625" style="102" customWidth="1"/>
    <col min="6" max="6" width="29.83203125" customWidth="1"/>
    <col min="10" max="10" width="12.5" style="102" customWidth="1"/>
    <col min="14" max="14" width="1.33203125" customWidth="1"/>
    <col min="15" max="15" width="12.33203125" style="136" customWidth="1"/>
  </cols>
  <sheetData>
    <row r="1" spans="1:18" ht="16" customHeight="1">
      <c r="A1" s="383" t="s">
        <v>1013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</row>
    <row r="2" spans="1:18" ht="16" customHeight="1">
      <c r="A2" s="385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</row>
    <row r="3" spans="1:18" ht="17" customHeight="1" thickBot="1">
      <c r="A3" s="387"/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</row>
    <row r="6" spans="1:18" s="20" customFormat="1" ht="30">
      <c r="A6" s="144" t="s">
        <v>0</v>
      </c>
      <c r="B6" s="144" t="s">
        <v>1</v>
      </c>
      <c r="C6" s="145" t="s">
        <v>2</v>
      </c>
      <c r="D6" s="146" t="s">
        <v>3</v>
      </c>
      <c r="E6" s="147" t="s">
        <v>4</v>
      </c>
      <c r="F6" s="146" t="s">
        <v>5</v>
      </c>
      <c r="G6" s="146" t="s">
        <v>6</v>
      </c>
      <c r="H6" s="146" t="s">
        <v>7</v>
      </c>
      <c r="I6" s="146" t="s">
        <v>8</v>
      </c>
      <c r="J6" s="146" t="s">
        <v>9</v>
      </c>
      <c r="K6" s="146" t="s">
        <v>10</v>
      </c>
      <c r="L6" s="148" t="s">
        <v>11</v>
      </c>
      <c r="M6" s="271" t="s">
        <v>12</v>
      </c>
      <c r="N6" s="274"/>
      <c r="O6" s="279" t="s">
        <v>549</v>
      </c>
      <c r="P6" s="137"/>
    </row>
    <row r="7" spans="1:18" s="20" customFormat="1">
      <c r="A7" s="329" t="s">
        <v>888</v>
      </c>
      <c r="B7" s="337" t="s">
        <v>1081</v>
      </c>
      <c r="C7" s="326" t="s">
        <v>1044</v>
      </c>
      <c r="D7" s="329" t="s">
        <v>303</v>
      </c>
      <c r="E7" s="329" t="s">
        <v>997</v>
      </c>
      <c r="F7" s="15" t="s">
        <v>665</v>
      </c>
      <c r="G7" s="16">
        <v>17.603999999999999</v>
      </c>
      <c r="H7" s="36">
        <v>425</v>
      </c>
      <c r="I7" s="17">
        <v>490</v>
      </c>
      <c r="J7" s="326" t="s">
        <v>851</v>
      </c>
      <c r="K7" s="36">
        <v>440</v>
      </c>
      <c r="L7" s="18">
        <f>(I7-H7)*G7-K7</f>
        <v>704.26</v>
      </c>
      <c r="M7" s="311">
        <f t="shared" ref="M7:M10" si="0">G7*I7</f>
        <v>8625.9599999999991</v>
      </c>
      <c r="N7" s="278"/>
      <c r="O7" s="285">
        <f t="shared" ref="O7:O67" si="1">G7*H7</f>
        <v>7481.7</v>
      </c>
      <c r="P7" s="137"/>
    </row>
    <row r="8" spans="1:18" s="20" customFormat="1">
      <c r="A8" s="331"/>
      <c r="B8" s="338"/>
      <c r="C8" s="328"/>
      <c r="D8" s="331"/>
      <c r="E8" s="331"/>
      <c r="F8" s="15" t="s">
        <v>666</v>
      </c>
      <c r="G8" s="16">
        <v>6.43</v>
      </c>
      <c r="H8" s="36">
        <v>425</v>
      </c>
      <c r="I8" s="17">
        <v>490</v>
      </c>
      <c r="J8" s="328"/>
      <c r="K8" s="36">
        <v>440</v>
      </c>
      <c r="L8" s="18">
        <f t="shared" ref="L8:L10" si="2">(I8-H8)*G8-K8</f>
        <v>-22.050000000000011</v>
      </c>
      <c r="M8" s="311">
        <f t="shared" si="0"/>
        <v>3150.7</v>
      </c>
      <c r="N8" s="278"/>
      <c r="O8" s="285">
        <f t="shared" si="1"/>
        <v>2732.75</v>
      </c>
      <c r="P8" s="137"/>
    </row>
    <row r="9" spans="1:18" s="20" customFormat="1">
      <c r="A9" s="329" t="s">
        <v>1049</v>
      </c>
      <c r="B9" s="337" t="s">
        <v>1152</v>
      </c>
      <c r="C9" s="326" t="s">
        <v>1046</v>
      </c>
      <c r="D9" s="329" t="s">
        <v>341</v>
      </c>
      <c r="E9" s="329" t="s">
        <v>1068</v>
      </c>
      <c r="F9" s="58" t="s">
        <v>843</v>
      </c>
      <c r="G9" s="66">
        <v>17.298999999999999</v>
      </c>
      <c r="H9" s="67">
        <v>485</v>
      </c>
      <c r="I9" s="37">
        <v>540</v>
      </c>
      <c r="J9" s="326" t="s">
        <v>844</v>
      </c>
      <c r="K9" s="67">
        <v>325</v>
      </c>
      <c r="L9" s="68">
        <f t="shared" si="2"/>
        <v>626.44499999999994</v>
      </c>
      <c r="M9" s="318">
        <f t="shared" si="0"/>
        <v>9341.4599999999991</v>
      </c>
      <c r="N9" s="278"/>
      <c r="O9" s="285">
        <f t="shared" si="1"/>
        <v>8390.0149999999994</v>
      </c>
      <c r="P9" s="137"/>
    </row>
    <row r="10" spans="1:18" s="20" customFormat="1">
      <c r="A10" s="330"/>
      <c r="B10" s="339"/>
      <c r="C10" s="327"/>
      <c r="D10" s="330"/>
      <c r="E10" s="330"/>
      <c r="F10" s="58" t="s">
        <v>665</v>
      </c>
      <c r="G10" s="66">
        <v>2.2629999999999999</v>
      </c>
      <c r="H10" s="67">
        <v>435</v>
      </c>
      <c r="I10" s="37">
        <v>490</v>
      </c>
      <c r="J10" s="327"/>
      <c r="K10" s="67">
        <v>325</v>
      </c>
      <c r="L10" s="68">
        <f t="shared" si="2"/>
        <v>-200.53500000000003</v>
      </c>
      <c r="M10" s="318">
        <f t="shared" si="0"/>
        <v>1108.8699999999999</v>
      </c>
      <c r="N10" s="278"/>
      <c r="O10" s="285">
        <f t="shared" si="1"/>
        <v>984.40499999999997</v>
      </c>
      <c r="P10" s="137"/>
    </row>
    <row r="11" spans="1:18" s="20" customFormat="1">
      <c r="A11" s="17" t="s">
        <v>1019</v>
      </c>
      <c r="B11" s="197"/>
      <c r="C11" s="112" t="s">
        <v>703</v>
      </c>
      <c r="D11" s="17" t="s">
        <v>1017</v>
      </c>
      <c r="E11" s="17" t="s">
        <v>743</v>
      </c>
      <c r="F11" s="15" t="s">
        <v>1020</v>
      </c>
      <c r="G11" s="16">
        <v>3.2549999999999999</v>
      </c>
      <c r="H11" s="399" t="s">
        <v>1183</v>
      </c>
      <c r="I11" s="400"/>
      <c r="J11" s="112" t="s">
        <v>1021</v>
      </c>
      <c r="K11" s="36">
        <v>330</v>
      </c>
      <c r="L11" s="397" t="s">
        <v>1183</v>
      </c>
      <c r="M11" s="398"/>
      <c r="N11" s="282"/>
      <c r="O11" s="280">
        <v>0</v>
      </c>
      <c r="P11" s="97"/>
      <c r="Q11" s="97"/>
      <c r="R11" s="97"/>
    </row>
    <row r="12" spans="1:18" s="20" customFormat="1">
      <c r="A12" s="17" t="s">
        <v>1025</v>
      </c>
      <c r="B12" s="138" t="s">
        <v>1153</v>
      </c>
      <c r="C12" s="112" t="s">
        <v>1092</v>
      </c>
      <c r="D12" s="17" t="s">
        <v>24</v>
      </c>
      <c r="E12" s="17" t="s">
        <v>1027</v>
      </c>
      <c r="F12" s="15" t="s">
        <v>947</v>
      </c>
      <c r="G12" s="16">
        <v>19.835000000000001</v>
      </c>
      <c r="H12" s="36">
        <v>500</v>
      </c>
      <c r="I12" s="17">
        <v>700</v>
      </c>
      <c r="J12" s="112" t="s">
        <v>152</v>
      </c>
      <c r="K12" s="36">
        <v>1200</v>
      </c>
      <c r="L12" s="18">
        <f t="shared" ref="L12:L69" si="3">(I12-H12)*G12-K12</f>
        <v>2767</v>
      </c>
      <c r="M12" s="320">
        <f t="shared" ref="M12:M69" si="4">G12*I12</f>
        <v>13884.5</v>
      </c>
      <c r="N12" s="282"/>
      <c r="O12" s="284">
        <f t="shared" si="1"/>
        <v>9917.5</v>
      </c>
      <c r="P12" s="227"/>
      <c r="Q12" s="227"/>
      <c r="R12" s="227"/>
    </row>
    <row r="13" spans="1:18" s="20" customFormat="1">
      <c r="A13" s="329" t="s">
        <v>1032</v>
      </c>
      <c r="B13" s="337" t="s">
        <v>1192</v>
      </c>
      <c r="C13" s="326" t="s">
        <v>1188</v>
      </c>
      <c r="D13" s="329" t="s">
        <v>648</v>
      </c>
      <c r="E13" s="329" t="s">
        <v>41</v>
      </c>
      <c r="F13" s="15" t="s">
        <v>645</v>
      </c>
      <c r="G13" s="16">
        <v>0.39500000000000002</v>
      </c>
      <c r="H13" s="36">
        <v>330</v>
      </c>
      <c r="I13" s="17">
        <v>550</v>
      </c>
      <c r="J13" s="326" t="s">
        <v>42</v>
      </c>
      <c r="K13" s="36">
        <v>110</v>
      </c>
      <c r="L13" s="18">
        <f t="shared" si="3"/>
        <v>-23.099999999999994</v>
      </c>
      <c r="M13" s="320">
        <f t="shared" si="4"/>
        <v>217.25</v>
      </c>
      <c r="N13" s="282"/>
      <c r="O13" s="284">
        <f t="shared" si="1"/>
        <v>130.35</v>
      </c>
      <c r="P13" s="97"/>
      <c r="Q13" s="97"/>
      <c r="R13" s="97"/>
    </row>
    <row r="14" spans="1:18" s="20" customFormat="1">
      <c r="A14" s="331"/>
      <c r="B14" s="338"/>
      <c r="C14" s="328"/>
      <c r="D14" s="331"/>
      <c r="E14" s="331"/>
      <c r="F14" s="15" t="s">
        <v>649</v>
      </c>
      <c r="G14" s="16">
        <v>3.605</v>
      </c>
      <c r="H14" s="36">
        <v>130</v>
      </c>
      <c r="I14" s="17">
        <v>400</v>
      </c>
      <c r="J14" s="328"/>
      <c r="K14" s="36">
        <v>110</v>
      </c>
      <c r="L14" s="18">
        <f t="shared" si="3"/>
        <v>863.35</v>
      </c>
      <c r="M14" s="320">
        <f t="shared" si="4"/>
        <v>1442</v>
      </c>
      <c r="N14" s="282"/>
      <c r="O14" s="284">
        <f t="shared" si="1"/>
        <v>468.65</v>
      </c>
      <c r="P14" s="97"/>
      <c r="Q14" s="97"/>
      <c r="R14" s="97"/>
    </row>
    <row r="15" spans="1:18" s="20" customFormat="1">
      <c r="A15" s="329" t="s">
        <v>1033</v>
      </c>
      <c r="B15" s="337" t="s">
        <v>1080</v>
      </c>
      <c r="C15" s="326" t="s">
        <v>1042</v>
      </c>
      <c r="D15" s="329" t="s">
        <v>1034</v>
      </c>
      <c r="E15" s="329" t="s">
        <v>1035</v>
      </c>
      <c r="F15" s="15" t="s">
        <v>37</v>
      </c>
      <c r="G15" s="16">
        <v>0</v>
      </c>
      <c r="H15" s="36">
        <v>300</v>
      </c>
      <c r="I15" s="17">
        <v>375</v>
      </c>
      <c r="J15" s="326" t="s">
        <v>152</v>
      </c>
      <c r="K15" s="36">
        <v>166</v>
      </c>
      <c r="L15" s="18">
        <f t="shared" si="3"/>
        <v>-166</v>
      </c>
      <c r="M15" s="320">
        <f t="shared" si="4"/>
        <v>0</v>
      </c>
      <c r="N15" s="282"/>
      <c r="O15" s="284">
        <f t="shared" si="1"/>
        <v>0</v>
      </c>
      <c r="P15" s="97"/>
      <c r="Q15" s="97"/>
      <c r="R15" s="97"/>
    </row>
    <row r="16" spans="1:18" s="20" customFormat="1">
      <c r="A16" s="330"/>
      <c r="B16" s="339"/>
      <c r="C16" s="327"/>
      <c r="D16" s="330"/>
      <c r="E16" s="330"/>
      <c r="F16" s="15" t="s">
        <v>36</v>
      </c>
      <c r="G16" s="16">
        <v>0</v>
      </c>
      <c r="H16" s="36">
        <v>220</v>
      </c>
      <c r="I16" s="17">
        <v>295</v>
      </c>
      <c r="J16" s="327"/>
      <c r="K16" s="36">
        <v>166</v>
      </c>
      <c r="L16" s="18">
        <f t="shared" si="3"/>
        <v>-166</v>
      </c>
      <c r="M16" s="320">
        <f t="shared" si="4"/>
        <v>0</v>
      </c>
      <c r="N16" s="282"/>
      <c r="O16" s="284">
        <f t="shared" si="1"/>
        <v>0</v>
      </c>
      <c r="P16" s="97"/>
      <c r="Q16" s="97"/>
      <c r="R16" s="97"/>
    </row>
    <row r="17" spans="1:18" s="20" customFormat="1">
      <c r="A17" s="330"/>
      <c r="B17" s="339"/>
      <c r="C17" s="327"/>
      <c r="D17" s="330"/>
      <c r="E17" s="330"/>
      <c r="F17" s="15" t="s">
        <v>35</v>
      </c>
      <c r="G17" s="16">
        <v>19.100000000000001</v>
      </c>
      <c r="H17" s="36">
        <v>145</v>
      </c>
      <c r="I17" s="17">
        <v>220</v>
      </c>
      <c r="J17" s="327"/>
      <c r="K17" s="36">
        <v>166</v>
      </c>
      <c r="L17" s="18">
        <f t="shared" si="3"/>
        <v>1266.5</v>
      </c>
      <c r="M17" s="320">
        <f t="shared" si="4"/>
        <v>4202</v>
      </c>
      <c r="N17" s="282"/>
      <c r="O17" s="284">
        <f t="shared" si="1"/>
        <v>2769.5</v>
      </c>
      <c r="P17" s="97"/>
      <c r="Q17" s="97"/>
      <c r="R17" s="97"/>
    </row>
    <row r="18" spans="1:18" s="20" customFormat="1">
      <c r="A18" s="330"/>
      <c r="B18" s="339"/>
      <c r="C18" s="327"/>
      <c r="D18" s="330"/>
      <c r="E18" s="330"/>
      <c r="F18" s="15" t="s">
        <v>34</v>
      </c>
      <c r="G18" s="16">
        <v>4.34</v>
      </c>
      <c r="H18" s="36">
        <v>105</v>
      </c>
      <c r="I18" s="17">
        <v>220</v>
      </c>
      <c r="J18" s="327"/>
      <c r="K18" s="36">
        <v>166</v>
      </c>
      <c r="L18" s="18">
        <f t="shared" si="3"/>
        <v>333.09999999999997</v>
      </c>
      <c r="M18" s="320">
        <f t="shared" si="4"/>
        <v>954.8</v>
      </c>
      <c r="N18" s="282"/>
      <c r="O18" s="284">
        <f t="shared" si="1"/>
        <v>455.7</v>
      </c>
      <c r="P18" s="97"/>
      <c r="Q18" s="97"/>
      <c r="R18" s="97"/>
    </row>
    <row r="19" spans="1:18" s="20" customFormat="1">
      <c r="A19" s="331"/>
      <c r="B19" s="338"/>
      <c r="C19" s="328"/>
      <c r="D19" s="331"/>
      <c r="E19" s="331"/>
      <c r="F19" s="15" t="s">
        <v>33</v>
      </c>
      <c r="G19" s="16">
        <v>0</v>
      </c>
      <c r="H19" s="36">
        <v>40</v>
      </c>
      <c r="I19" s="17">
        <v>80</v>
      </c>
      <c r="J19" s="328"/>
      <c r="K19" s="36">
        <v>166</v>
      </c>
      <c r="L19" s="18">
        <f t="shared" si="3"/>
        <v>-166</v>
      </c>
      <c r="M19" s="320">
        <f t="shared" si="4"/>
        <v>0</v>
      </c>
      <c r="N19" s="282"/>
      <c r="O19" s="284">
        <f t="shared" si="1"/>
        <v>0</v>
      </c>
      <c r="P19" s="97"/>
      <c r="Q19" s="97"/>
      <c r="R19" s="97"/>
    </row>
    <row r="20" spans="1:18" s="20" customFormat="1">
      <c r="A20" s="17" t="s">
        <v>1037</v>
      </c>
      <c r="B20" s="36" t="s">
        <v>1078</v>
      </c>
      <c r="C20" s="112" t="s">
        <v>1046</v>
      </c>
      <c r="D20" s="17" t="s">
        <v>648</v>
      </c>
      <c r="E20" s="17" t="s">
        <v>1038</v>
      </c>
      <c r="F20" s="15" t="s">
        <v>715</v>
      </c>
      <c r="G20" s="16">
        <v>19.100000000000001</v>
      </c>
      <c r="H20" s="36">
        <v>325</v>
      </c>
      <c r="I20" s="17">
        <v>401.8</v>
      </c>
      <c r="J20" s="112" t="s">
        <v>42</v>
      </c>
      <c r="K20" s="36">
        <v>400</v>
      </c>
      <c r="L20" s="18">
        <f t="shared" si="3"/>
        <v>1066.8800000000003</v>
      </c>
      <c r="M20" s="320">
        <f t="shared" si="4"/>
        <v>7674.380000000001</v>
      </c>
      <c r="N20" s="282"/>
      <c r="O20" s="284">
        <f t="shared" si="1"/>
        <v>6207.5000000000009</v>
      </c>
      <c r="P20" s="97"/>
      <c r="Q20" s="97"/>
      <c r="R20" s="97"/>
    </row>
    <row r="21" spans="1:18" s="20" customFormat="1">
      <c r="A21" s="329" t="s">
        <v>1043</v>
      </c>
      <c r="B21" s="332" t="s">
        <v>1191</v>
      </c>
      <c r="C21" s="326" t="s">
        <v>1045</v>
      </c>
      <c r="D21" s="329" t="s">
        <v>648</v>
      </c>
      <c r="E21" s="329" t="s">
        <v>41</v>
      </c>
      <c r="F21" s="15" t="s">
        <v>645</v>
      </c>
      <c r="G21" s="16">
        <v>0.63500000000000001</v>
      </c>
      <c r="H21" s="36">
        <v>330</v>
      </c>
      <c r="I21" s="17">
        <v>550</v>
      </c>
      <c r="J21" s="326" t="s">
        <v>42</v>
      </c>
      <c r="K21" s="36">
        <v>110</v>
      </c>
      <c r="L21" s="60">
        <f t="shared" si="3"/>
        <v>29.699999999999989</v>
      </c>
      <c r="M21" s="320">
        <f t="shared" si="4"/>
        <v>349.25</v>
      </c>
      <c r="N21" s="282"/>
      <c r="O21" s="284">
        <f t="shared" si="1"/>
        <v>209.55</v>
      </c>
      <c r="P21" s="97"/>
      <c r="Q21" s="97"/>
      <c r="R21" s="97"/>
    </row>
    <row r="22" spans="1:18" s="20" customFormat="1">
      <c r="A22" s="331"/>
      <c r="B22" s="334"/>
      <c r="C22" s="328"/>
      <c r="D22" s="331"/>
      <c r="E22" s="331"/>
      <c r="F22" s="15" t="s">
        <v>649</v>
      </c>
      <c r="G22" s="16">
        <v>2.95</v>
      </c>
      <c r="H22" s="36">
        <v>130</v>
      </c>
      <c r="I22" s="17">
        <v>400</v>
      </c>
      <c r="J22" s="328"/>
      <c r="K22" s="36">
        <v>110</v>
      </c>
      <c r="L22" s="60">
        <f t="shared" si="3"/>
        <v>686.5</v>
      </c>
      <c r="M22" s="320">
        <f t="shared" si="4"/>
        <v>1180</v>
      </c>
      <c r="N22" s="282"/>
      <c r="O22" s="284">
        <f t="shared" si="1"/>
        <v>383.5</v>
      </c>
      <c r="P22" s="97"/>
      <c r="Q22" s="97"/>
      <c r="R22" s="97"/>
    </row>
    <row r="23" spans="1:18" s="20" customFormat="1">
      <c r="A23" s="329" t="s">
        <v>1055</v>
      </c>
      <c r="B23" s="332" t="s">
        <v>1079</v>
      </c>
      <c r="C23" s="326" t="s">
        <v>1069</v>
      </c>
      <c r="D23" s="329" t="s">
        <v>1034</v>
      </c>
      <c r="E23" s="329" t="s">
        <v>1070</v>
      </c>
      <c r="F23" s="15" t="s">
        <v>37</v>
      </c>
      <c r="G23" s="16">
        <v>0</v>
      </c>
      <c r="H23" s="36">
        <v>300</v>
      </c>
      <c r="I23" s="17">
        <v>375</v>
      </c>
      <c r="J23" s="326" t="s">
        <v>152</v>
      </c>
      <c r="K23" s="36">
        <v>166</v>
      </c>
      <c r="L23" s="60">
        <f t="shared" si="3"/>
        <v>-166</v>
      </c>
      <c r="M23" s="320">
        <f t="shared" si="4"/>
        <v>0</v>
      </c>
      <c r="N23" s="282"/>
      <c r="O23" s="284">
        <f t="shared" si="1"/>
        <v>0</v>
      </c>
      <c r="P23" s="97"/>
      <c r="Q23" s="97"/>
      <c r="R23" s="97"/>
    </row>
    <row r="24" spans="1:18" s="20" customFormat="1">
      <c r="A24" s="330"/>
      <c r="B24" s="333"/>
      <c r="C24" s="327"/>
      <c r="D24" s="330"/>
      <c r="E24" s="330"/>
      <c r="F24" s="15" t="s">
        <v>36</v>
      </c>
      <c r="G24" s="16">
        <v>0</v>
      </c>
      <c r="H24" s="36">
        <v>220</v>
      </c>
      <c r="I24" s="17">
        <v>295</v>
      </c>
      <c r="J24" s="327"/>
      <c r="K24" s="36">
        <v>166</v>
      </c>
      <c r="L24" s="60">
        <f t="shared" si="3"/>
        <v>-166</v>
      </c>
      <c r="M24" s="320">
        <f t="shared" si="4"/>
        <v>0</v>
      </c>
      <c r="N24" s="282"/>
      <c r="O24" s="284">
        <f t="shared" si="1"/>
        <v>0</v>
      </c>
      <c r="P24" s="97"/>
      <c r="Q24" s="97"/>
      <c r="R24" s="97"/>
    </row>
    <row r="25" spans="1:18" s="20" customFormat="1">
      <c r="A25" s="330"/>
      <c r="B25" s="333"/>
      <c r="C25" s="327"/>
      <c r="D25" s="330"/>
      <c r="E25" s="330"/>
      <c r="F25" s="15" t="s">
        <v>35</v>
      </c>
      <c r="G25" s="16">
        <v>16.8</v>
      </c>
      <c r="H25" s="36">
        <v>145</v>
      </c>
      <c r="I25" s="17">
        <v>220</v>
      </c>
      <c r="J25" s="327"/>
      <c r="K25" s="36">
        <v>166</v>
      </c>
      <c r="L25" s="60">
        <f t="shared" si="3"/>
        <v>1094</v>
      </c>
      <c r="M25" s="320">
        <f t="shared" si="4"/>
        <v>3696</v>
      </c>
      <c r="N25" s="282"/>
      <c r="O25" s="284">
        <f t="shared" si="1"/>
        <v>2436</v>
      </c>
      <c r="P25" s="97"/>
      <c r="Q25" s="97"/>
      <c r="R25" s="97"/>
    </row>
    <row r="26" spans="1:18" s="20" customFormat="1">
      <c r="A26" s="330"/>
      <c r="B26" s="333"/>
      <c r="C26" s="327"/>
      <c r="D26" s="330"/>
      <c r="E26" s="330"/>
      <c r="F26" s="15" t="s">
        <v>34</v>
      </c>
      <c r="G26" s="16">
        <v>4.1399999999999997</v>
      </c>
      <c r="H26" s="36">
        <v>85</v>
      </c>
      <c r="I26" s="17">
        <v>220</v>
      </c>
      <c r="J26" s="327"/>
      <c r="K26" s="36">
        <v>166</v>
      </c>
      <c r="L26" s="60">
        <f t="shared" si="3"/>
        <v>392.9</v>
      </c>
      <c r="M26" s="320">
        <f t="shared" si="4"/>
        <v>910.8</v>
      </c>
      <c r="N26" s="282"/>
      <c r="O26" s="284">
        <f t="shared" si="1"/>
        <v>351.9</v>
      </c>
      <c r="P26" s="97"/>
      <c r="Q26" s="97"/>
      <c r="R26" s="97"/>
    </row>
    <row r="27" spans="1:18" s="20" customFormat="1">
      <c r="A27" s="331"/>
      <c r="B27" s="334"/>
      <c r="C27" s="328"/>
      <c r="D27" s="331"/>
      <c r="E27" s="331"/>
      <c r="F27" s="15" t="s">
        <v>33</v>
      </c>
      <c r="G27" s="16">
        <v>0</v>
      </c>
      <c r="H27" s="36">
        <v>25</v>
      </c>
      <c r="I27" s="17">
        <v>65</v>
      </c>
      <c r="J27" s="328"/>
      <c r="K27" s="36">
        <v>166</v>
      </c>
      <c r="L27" s="60">
        <f t="shared" si="3"/>
        <v>-166</v>
      </c>
      <c r="M27" s="320">
        <f t="shared" si="4"/>
        <v>0</v>
      </c>
      <c r="N27" s="282"/>
      <c r="O27" s="284">
        <f t="shared" si="1"/>
        <v>0</v>
      </c>
      <c r="P27" s="97"/>
      <c r="Q27" s="97"/>
      <c r="R27" s="97"/>
    </row>
    <row r="28" spans="1:18" s="20" customFormat="1">
      <c r="A28" s="329" t="s">
        <v>1071</v>
      </c>
      <c r="B28" s="337" t="s">
        <v>1191</v>
      </c>
      <c r="C28" s="326" t="s">
        <v>1189</v>
      </c>
      <c r="D28" s="329" t="s">
        <v>648</v>
      </c>
      <c r="E28" s="329" t="s">
        <v>41</v>
      </c>
      <c r="F28" s="15" t="s">
        <v>645</v>
      </c>
      <c r="G28" s="16">
        <v>0.14000000000000001</v>
      </c>
      <c r="H28" s="36">
        <v>330</v>
      </c>
      <c r="I28" s="17">
        <v>550</v>
      </c>
      <c r="J28" s="326" t="s">
        <v>42</v>
      </c>
      <c r="K28" s="36">
        <v>110</v>
      </c>
      <c r="L28" s="60">
        <f t="shared" si="3"/>
        <v>-79.199999999999989</v>
      </c>
      <c r="M28" s="320">
        <f t="shared" si="4"/>
        <v>77.000000000000014</v>
      </c>
      <c r="N28" s="282"/>
      <c r="O28" s="284">
        <f t="shared" si="1"/>
        <v>46.2</v>
      </c>
      <c r="P28" s="97"/>
      <c r="Q28" s="97"/>
      <c r="R28" s="97"/>
    </row>
    <row r="29" spans="1:18" s="20" customFormat="1">
      <c r="A29" s="331"/>
      <c r="B29" s="338"/>
      <c r="C29" s="328"/>
      <c r="D29" s="331"/>
      <c r="E29" s="331"/>
      <c r="F29" s="15" t="s">
        <v>649</v>
      </c>
      <c r="G29" s="16">
        <v>2.7549999999999999</v>
      </c>
      <c r="H29" s="36">
        <v>130</v>
      </c>
      <c r="I29" s="17">
        <v>400</v>
      </c>
      <c r="J29" s="328"/>
      <c r="K29" s="36">
        <v>110</v>
      </c>
      <c r="L29" s="60">
        <f t="shared" si="3"/>
        <v>633.85</v>
      </c>
      <c r="M29" s="320">
        <f t="shared" si="4"/>
        <v>1102</v>
      </c>
      <c r="N29" s="282"/>
      <c r="O29" s="284">
        <f t="shared" si="1"/>
        <v>358.15</v>
      </c>
      <c r="P29" s="97"/>
      <c r="Q29" s="97"/>
      <c r="R29" s="97"/>
    </row>
    <row r="30" spans="1:18" s="20" customFormat="1">
      <c r="A30" s="329" t="s">
        <v>1072</v>
      </c>
      <c r="B30" s="337" t="s">
        <v>1191</v>
      </c>
      <c r="C30" s="326" t="s">
        <v>1073</v>
      </c>
      <c r="D30" s="329" t="s">
        <v>648</v>
      </c>
      <c r="E30" s="329" t="s">
        <v>41</v>
      </c>
      <c r="F30" s="15" t="s">
        <v>645</v>
      </c>
      <c r="G30" s="16">
        <v>2.69</v>
      </c>
      <c r="H30" s="36">
        <v>330</v>
      </c>
      <c r="I30" s="17">
        <v>550</v>
      </c>
      <c r="J30" s="326" t="s">
        <v>42</v>
      </c>
      <c r="K30" s="36">
        <v>110</v>
      </c>
      <c r="L30" s="60">
        <f t="shared" si="3"/>
        <v>481.79999999999995</v>
      </c>
      <c r="M30" s="320">
        <f t="shared" si="4"/>
        <v>1479.5</v>
      </c>
      <c r="N30" s="282"/>
      <c r="O30" s="284">
        <f t="shared" si="1"/>
        <v>887.69999999999993</v>
      </c>
      <c r="P30" s="97"/>
      <c r="Q30" s="97"/>
      <c r="R30" s="97"/>
    </row>
    <row r="31" spans="1:18" s="20" customFormat="1">
      <c r="A31" s="331"/>
      <c r="B31" s="338"/>
      <c r="C31" s="328"/>
      <c r="D31" s="331"/>
      <c r="E31" s="331"/>
      <c r="F31" s="15" t="s">
        <v>649</v>
      </c>
      <c r="G31" s="16">
        <v>0.89</v>
      </c>
      <c r="H31" s="36">
        <v>130</v>
      </c>
      <c r="I31" s="17">
        <v>400</v>
      </c>
      <c r="J31" s="328"/>
      <c r="K31" s="36">
        <v>110</v>
      </c>
      <c r="L31" s="60">
        <f t="shared" si="3"/>
        <v>130.30000000000001</v>
      </c>
      <c r="M31" s="320">
        <f t="shared" si="4"/>
        <v>356</v>
      </c>
      <c r="N31" s="282"/>
      <c r="O31" s="284">
        <f t="shared" si="1"/>
        <v>115.7</v>
      </c>
      <c r="P31" s="97"/>
      <c r="Q31" s="97"/>
      <c r="R31" s="97"/>
    </row>
    <row r="32" spans="1:18" s="20" customFormat="1">
      <c r="A32" s="329" t="s">
        <v>1074</v>
      </c>
      <c r="B32" s="337" t="s">
        <v>1161</v>
      </c>
      <c r="C32" s="326" t="s">
        <v>1090</v>
      </c>
      <c r="D32" s="17" t="s">
        <v>1075</v>
      </c>
      <c r="E32" s="329" t="s">
        <v>233</v>
      </c>
      <c r="F32" s="15" t="s">
        <v>1076</v>
      </c>
      <c r="G32" s="16">
        <v>1</v>
      </c>
      <c r="H32" s="17">
        <v>0</v>
      </c>
      <c r="I32" s="17">
        <v>320</v>
      </c>
      <c r="J32" s="326" t="s">
        <v>42</v>
      </c>
      <c r="K32" s="332">
        <v>318</v>
      </c>
      <c r="L32" s="60">
        <f t="shared" si="3"/>
        <v>2</v>
      </c>
      <c r="M32" s="320">
        <f t="shared" si="4"/>
        <v>320</v>
      </c>
      <c r="N32" s="282"/>
      <c r="O32" s="284">
        <f t="shared" si="1"/>
        <v>0</v>
      </c>
      <c r="P32" s="97"/>
      <c r="Q32" s="97"/>
      <c r="R32" s="97"/>
    </row>
    <row r="33" spans="1:18" s="20" customFormat="1">
      <c r="A33" s="330"/>
      <c r="B33" s="339"/>
      <c r="C33" s="327"/>
      <c r="D33" s="329" t="s">
        <v>548</v>
      </c>
      <c r="E33" s="330"/>
      <c r="F33" s="15" t="s">
        <v>548</v>
      </c>
      <c r="G33" s="16">
        <v>5.3949999999999996</v>
      </c>
      <c r="H33" s="36">
        <v>290</v>
      </c>
      <c r="I33" s="17">
        <v>0</v>
      </c>
      <c r="J33" s="327"/>
      <c r="K33" s="333"/>
      <c r="L33" s="60">
        <f t="shared" si="3"/>
        <v>-1564.55</v>
      </c>
      <c r="M33" s="320">
        <f t="shared" si="4"/>
        <v>0</v>
      </c>
      <c r="N33" s="282"/>
      <c r="O33" s="284">
        <f t="shared" si="1"/>
        <v>1564.55</v>
      </c>
      <c r="P33" s="97"/>
      <c r="Q33" s="97"/>
      <c r="R33" s="97"/>
    </row>
    <row r="34" spans="1:18" s="20" customFormat="1">
      <c r="A34" s="330"/>
      <c r="B34" s="339"/>
      <c r="C34" s="327"/>
      <c r="D34" s="330"/>
      <c r="E34" s="330"/>
      <c r="F34" s="15" t="s">
        <v>548</v>
      </c>
      <c r="G34" s="16">
        <v>5.52</v>
      </c>
      <c r="H34" s="36">
        <v>0</v>
      </c>
      <c r="I34" s="17">
        <v>410</v>
      </c>
      <c r="J34" s="327"/>
      <c r="K34" s="333"/>
      <c r="L34" s="60">
        <f t="shared" si="3"/>
        <v>2263.1999999999998</v>
      </c>
      <c r="M34" s="320">
        <f t="shared" si="4"/>
        <v>2263.1999999999998</v>
      </c>
      <c r="N34" s="282"/>
      <c r="O34" s="284">
        <f t="shared" si="1"/>
        <v>0</v>
      </c>
      <c r="P34" s="97"/>
      <c r="Q34" s="97"/>
      <c r="R34" s="97"/>
    </row>
    <row r="35" spans="1:18" s="20" customFormat="1">
      <c r="A35" s="331"/>
      <c r="B35" s="138" t="s">
        <v>1195</v>
      </c>
      <c r="C35" s="328"/>
      <c r="D35" s="331"/>
      <c r="E35" s="17" t="s">
        <v>24</v>
      </c>
      <c r="F35" s="15" t="s">
        <v>1194</v>
      </c>
      <c r="G35" s="16">
        <v>0.71</v>
      </c>
      <c r="H35" s="36">
        <v>0</v>
      </c>
      <c r="I35" s="17">
        <v>180</v>
      </c>
      <c r="J35" s="328"/>
      <c r="K35" s="67">
        <v>0</v>
      </c>
      <c r="L35" s="60">
        <f t="shared" si="3"/>
        <v>127.8</v>
      </c>
      <c r="M35" s="320">
        <f t="shared" si="4"/>
        <v>127.8</v>
      </c>
      <c r="N35" s="282"/>
      <c r="O35" s="284">
        <f t="shared" si="1"/>
        <v>0</v>
      </c>
      <c r="P35" s="97"/>
      <c r="Q35" s="97"/>
      <c r="R35" s="97"/>
    </row>
    <row r="36" spans="1:18" s="20" customFormat="1">
      <c r="A36" s="329" t="s">
        <v>1088</v>
      </c>
      <c r="B36" s="337" t="s">
        <v>1173</v>
      </c>
      <c r="C36" s="326" t="s">
        <v>1118</v>
      </c>
      <c r="D36" s="329" t="s">
        <v>636</v>
      </c>
      <c r="E36" s="329" t="s">
        <v>1089</v>
      </c>
      <c r="F36" s="15" t="s">
        <v>708</v>
      </c>
      <c r="G36" s="16">
        <v>10.36</v>
      </c>
      <c r="H36" s="36">
        <v>290</v>
      </c>
      <c r="I36" s="17">
        <v>375</v>
      </c>
      <c r="J36" s="326" t="s">
        <v>152</v>
      </c>
      <c r="K36" s="36">
        <v>127</v>
      </c>
      <c r="L36" s="18">
        <f t="shared" si="3"/>
        <v>753.59999999999991</v>
      </c>
      <c r="M36" s="311">
        <f t="shared" si="4"/>
        <v>3885</v>
      </c>
      <c r="N36" s="282"/>
      <c r="O36" s="284">
        <f t="shared" si="1"/>
        <v>3004.3999999999996</v>
      </c>
      <c r="P36" s="97"/>
      <c r="Q36" s="97"/>
      <c r="R36" s="97"/>
    </row>
    <row r="37" spans="1:18" s="20" customFormat="1">
      <c r="A37" s="330"/>
      <c r="B37" s="339"/>
      <c r="C37" s="327"/>
      <c r="D37" s="330"/>
      <c r="E37" s="330"/>
      <c r="F37" s="15" t="s">
        <v>709</v>
      </c>
      <c r="G37" s="16">
        <v>4.08</v>
      </c>
      <c r="H37" s="36">
        <v>240</v>
      </c>
      <c r="I37" s="17">
        <v>295</v>
      </c>
      <c r="J37" s="327"/>
      <c r="K37" s="36">
        <v>127</v>
      </c>
      <c r="L37" s="18">
        <f t="shared" si="3"/>
        <v>97.4</v>
      </c>
      <c r="M37" s="311">
        <f t="shared" si="4"/>
        <v>1203.5999999999999</v>
      </c>
      <c r="N37" s="282"/>
      <c r="O37" s="284">
        <f t="shared" si="1"/>
        <v>979.2</v>
      </c>
      <c r="P37" s="97"/>
      <c r="Q37" s="97"/>
      <c r="R37" s="97"/>
    </row>
    <row r="38" spans="1:18" s="20" customFormat="1">
      <c r="A38" s="330"/>
      <c r="B38" s="339"/>
      <c r="C38" s="327"/>
      <c r="D38" s="330"/>
      <c r="E38" s="330"/>
      <c r="F38" s="15" t="s">
        <v>1142</v>
      </c>
      <c r="G38" s="16">
        <v>0.48</v>
      </c>
      <c r="H38" s="36">
        <v>25</v>
      </c>
      <c r="I38" s="17">
        <v>100</v>
      </c>
      <c r="J38" s="327"/>
      <c r="K38" s="36">
        <v>126</v>
      </c>
      <c r="L38" s="18">
        <f t="shared" si="3"/>
        <v>-90</v>
      </c>
      <c r="M38" s="311">
        <f t="shared" si="4"/>
        <v>48</v>
      </c>
      <c r="N38" s="282"/>
      <c r="O38" s="284">
        <f t="shared" si="1"/>
        <v>12</v>
      </c>
      <c r="P38" s="97"/>
      <c r="Q38" s="97"/>
      <c r="R38" s="97"/>
    </row>
    <row r="39" spans="1:18" s="20" customFormat="1">
      <c r="A39" s="329" t="s">
        <v>1091</v>
      </c>
      <c r="B39" s="337" t="s">
        <v>1174</v>
      </c>
      <c r="C39" s="112" t="s">
        <v>1180</v>
      </c>
      <c r="D39" s="329" t="s">
        <v>24</v>
      </c>
      <c r="E39" s="329" t="s">
        <v>1157</v>
      </c>
      <c r="F39" s="15" t="s">
        <v>1179</v>
      </c>
      <c r="G39" s="16">
        <v>1</v>
      </c>
      <c r="H39" s="17">
        <v>0</v>
      </c>
      <c r="I39" s="17">
        <v>0</v>
      </c>
      <c r="J39" s="112" t="s">
        <v>152</v>
      </c>
      <c r="K39" s="36">
        <v>155</v>
      </c>
      <c r="L39" s="18">
        <f t="shared" si="3"/>
        <v>-155</v>
      </c>
      <c r="M39" s="311">
        <f t="shared" si="4"/>
        <v>0</v>
      </c>
      <c r="N39" s="282"/>
      <c r="O39" s="283">
        <f t="shared" si="1"/>
        <v>0</v>
      </c>
      <c r="P39" s="97"/>
      <c r="Q39" s="97"/>
      <c r="R39" s="97"/>
    </row>
    <row r="40" spans="1:18" s="20" customFormat="1">
      <c r="A40" s="331"/>
      <c r="B40" s="338"/>
      <c r="C40" s="112" t="s">
        <v>1146</v>
      </c>
      <c r="D40" s="331"/>
      <c r="E40" s="331"/>
      <c r="F40" s="99" t="s">
        <v>700</v>
      </c>
      <c r="G40" s="16">
        <v>18.53</v>
      </c>
      <c r="H40" s="36">
        <v>680</v>
      </c>
      <c r="I40" s="17">
        <v>800</v>
      </c>
      <c r="J40" s="112" t="s">
        <v>42</v>
      </c>
      <c r="K40" s="36">
        <v>1300</v>
      </c>
      <c r="L40" s="18">
        <f t="shared" si="3"/>
        <v>923.60000000000036</v>
      </c>
      <c r="M40" s="311">
        <f t="shared" si="4"/>
        <v>14824</v>
      </c>
      <c r="N40" s="282"/>
      <c r="O40" s="284">
        <f t="shared" si="1"/>
        <v>12600.400000000001</v>
      </c>
      <c r="P40" s="97"/>
      <c r="Q40" s="97"/>
      <c r="R40" s="97"/>
    </row>
    <row r="41" spans="1:18" s="20" customFormat="1">
      <c r="A41" s="329" t="s">
        <v>1093</v>
      </c>
      <c r="B41" s="161" t="s">
        <v>1141</v>
      </c>
      <c r="C41" s="360" t="s">
        <v>1109</v>
      </c>
      <c r="D41" s="92" t="s">
        <v>1094</v>
      </c>
      <c r="E41" s="92" t="s">
        <v>1103</v>
      </c>
      <c r="F41" s="15" t="s">
        <v>61</v>
      </c>
      <c r="G41" s="16">
        <v>11.04</v>
      </c>
      <c r="H41" s="17">
        <v>0</v>
      </c>
      <c r="I41" s="17">
        <v>165</v>
      </c>
      <c r="J41" s="326" t="s">
        <v>152</v>
      </c>
      <c r="K41" s="36">
        <v>1150</v>
      </c>
      <c r="L41" s="18">
        <f t="shared" si="3"/>
        <v>671.59999999999991</v>
      </c>
      <c r="M41" s="311">
        <f t="shared" si="4"/>
        <v>1821.6</v>
      </c>
      <c r="N41" s="282"/>
      <c r="O41" s="283">
        <f t="shared" si="1"/>
        <v>0</v>
      </c>
      <c r="P41" s="97"/>
      <c r="Q41" s="97"/>
      <c r="R41" s="97"/>
    </row>
    <row r="42" spans="1:18" s="20" customFormat="1">
      <c r="A42" s="331"/>
      <c r="B42" s="161" t="s">
        <v>1199</v>
      </c>
      <c r="C42" s="361"/>
      <c r="D42" s="92" t="s">
        <v>1100</v>
      </c>
      <c r="E42" s="92" t="s">
        <v>1216</v>
      </c>
      <c r="F42" s="15" t="s">
        <v>1217</v>
      </c>
      <c r="G42" s="16">
        <v>1</v>
      </c>
      <c r="H42" s="17">
        <v>0</v>
      </c>
      <c r="I42" s="17">
        <v>500</v>
      </c>
      <c r="J42" s="328"/>
      <c r="K42" s="36">
        <v>0</v>
      </c>
      <c r="L42" s="18">
        <f t="shared" si="3"/>
        <v>500</v>
      </c>
      <c r="M42" s="311">
        <f t="shared" si="4"/>
        <v>500</v>
      </c>
      <c r="N42" s="282"/>
      <c r="O42" s="283">
        <f t="shared" si="1"/>
        <v>0</v>
      </c>
      <c r="P42" s="97"/>
      <c r="Q42" s="97"/>
      <c r="R42" s="97"/>
    </row>
    <row r="43" spans="1:18" s="20" customFormat="1">
      <c r="A43" s="329" t="s">
        <v>1095</v>
      </c>
      <c r="B43" s="138" t="s">
        <v>1195</v>
      </c>
      <c r="C43" s="112" t="s">
        <v>1138</v>
      </c>
      <c r="D43" s="17" t="s">
        <v>1132</v>
      </c>
      <c r="E43" s="17" t="s">
        <v>24</v>
      </c>
      <c r="F43" s="15" t="s">
        <v>1096</v>
      </c>
      <c r="G43" s="16">
        <v>2.99</v>
      </c>
      <c r="H43" s="17">
        <v>-20</v>
      </c>
      <c r="I43" s="17">
        <v>130</v>
      </c>
      <c r="J43" s="112" t="s">
        <v>1097</v>
      </c>
      <c r="K43" s="36">
        <v>260</v>
      </c>
      <c r="L43" s="18">
        <f t="shared" si="3"/>
        <v>188.50000000000006</v>
      </c>
      <c r="M43" s="311">
        <f t="shared" si="4"/>
        <v>388.70000000000005</v>
      </c>
      <c r="N43" s="282"/>
      <c r="O43" s="283">
        <f t="shared" si="1"/>
        <v>-59.800000000000004</v>
      </c>
      <c r="P43" s="97"/>
      <c r="Q43" s="97"/>
      <c r="R43" s="97"/>
    </row>
    <row r="44" spans="1:18" s="20" customFormat="1">
      <c r="A44" s="331"/>
      <c r="B44" s="138" t="s">
        <v>1151</v>
      </c>
      <c r="C44" s="197"/>
      <c r="D44" s="17" t="s">
        <v>1098</v>
      </c>
      <c r="E44" s="17" t="s">
        <v>1099</v>
      </c>
      <c r="F44" s="15" t="s">
        <v>1098</v>
      </c>
      <c r="G44" s="16">
        <v>1</v>
      </c>
      <c r="H44" s="17">
        <v>0</v>
      </c>
      <c r="I44" s="17">
        <v>300</v>
      </c>
      <c r="J44" s="112" t="s">
        <v>1100</v>
      </c>
      <c r="K44" s="36">
        <v>0</v>
      </c>
      <c r="L44" s="18">
        <f t="shared" si="3"/>
        <v>300</v>
      </c>
      <c r="M44" s="320">
        <f t="shared" si="4"/>
        <v>300</v>
      </c>
      <c r="N44" s="282"/>
      <c r="O44" s="283">
        <f t="shared" si="1"/>
        <v>0</v>
      </c>
      <c r="P44" s="97"/>
      <c r="Q44" s="97"/>
      <c r="R44" s="97"/>
    </row>
    <row r="45" spans="1:18" s="20" customFormat="1">
      <c r="A45" s="329" t="s">
        <v>1112</v>
      </c>
      <c r="B45" s="337" t="s">
        <v>1149</v>
      </c>
      <c r="C45" s="326" t="s">
        <v>1125</v>
      </c>
      <c r="D45" s="329" t="s">
        <v>1034</v>
      </c>
      <c r="E45" s="329" t="s">
        <v>1113</v>
      </c>
      <c r="F45" s="15" t="s">
        <v>37</v>
      </c>
      <c r="G45" s="16">
        <v>0</v>
      </c>
      <c r="H45" s="36">
        <v>330</v>
      </c>
      <c r="I45" s="17">
        <v>375</v>
      </c>
      <c r="J45" s="326" t="s">
        <v>152</v>
      </c>
      <c r="K45" s="36">
        <v>166</v>
      </c>
      <c r="L45" s="18">
        <f t="shared" si="3"/>
        <v>-166</v>
      </c>
      <c r="M45" s="320">
        <f t="shared" si="4"/>
        <v>0</v>
      </c>
      <c r="N45" s="282"/>
      <c r="O45" s="284">
        <f t="shared" si="1"/>
        <v>0</v>
      </c>
      <c r="P45" s="97"/>
      <c r="Q45" s="97"/>
      <c r="R45" s="97"/>
    </row>
    <row r="46" spans="1:18" s="20" customFormat="1">
      <c r="A46" s="330"/>
      <c r="B46" s="339"/>
      <c r="C46" s="327"/>
      <c r="D46" s="330"/>
      <c r="E46" s="330"/>
      <c r="F46" s="15" t="s">
        <v>709</v>
      </c>
      <c r="G46" s="16">
        <v>0</v>
      </c>
      <c r="H46" s="36">
        <v>220</v>
      </c>
      <c r="I46" s="17">
        <v>295</v>
      </c>
      <c r="J46" s="327"/>
      <c r="K46" s="36">
        <v>166</v>
      </c>
      <c r="L46" s="18">
        <f t="shared" si="3"/>
        <v>-166</v>
      </c>
      <c r="M46" s="320">
        <f t="shared" si="4"/>
        <v>0</v>
      </c>
      <c r="N46" s="282"/>
      <c r="O46" s="284">
        <f t="shared" si="1"/>
        <v>0</v>
      </c>
      <c r="P46" s="97"/>
      <c r="Q46" s="97"/>
      <c r="R46" s="97"/>
    </row>
    <row r="47" spans="1:18" s="20" customFormat="1">
      <c r="A47" s="330"/>
      <c r="B47" s="339"/>
      <c r="C47" s="327"/>
      <c r="D47" s="330"/>
      <c r="E47" s="330"/>
      <c r="F47" s="15" t="s">
        <v>710</v>
      </c>
      <c r="G47" s="16">
        <v>19.16</v>
      </c>
      <c r="H47" s="36">
        <v>145</v>
      </c>
      <c r="I47" s="17">
        <v>220</v>
      </c>
      <c r="J47" s="327"/>
      <c r="K47" s="36">
        <v>166</v>
      </c>
      <c r="L47" s="18">
        <f t="shared" si="3"/>
        <v>1271</v>
      </c>
      <c r="M47" s="320">
        <f t="shared" si="4"/>
        <v>4215.2</v>
      </c>
      <c r="N47" s="282"/>
      <c r="O47" s="284">
        <f t="shared" si="1"/>
        <v>2778.2</v>
      </c>
      <c r="P47" s="97"/>
      <c r="Q47" s="97"/>
      <c r="R47" s="97"/>
    </row>
    <row r="48" spans="1:18" s="20" customFormat="1">
      <c r="A48" s="330"/>
      <c r="B48" s="339"/>
      <c r="C48" s="327"/>
      <c r="D48" s="330"/>
      <c r="E48" s="330"/>
      <c r="F48" s="15" t="s">
        <v>34</v>
      </c>
      <c r="G48" s="16">
        <v>3.12</v>
      </c>
      <c r="H48" s="36">
        <v>85</v>
      </c>
      <c r="I48" s="17">
        <v>220</v>
      </c>
      <c r="J48" s="327"/>
      <c r="K48" s="36">
        <v>166</v>
      </c>
      <c r="L48" s="18">
        <f t="shared" si="3"/>
        <v>255.2</v>
      </c>
      <c r="M48" s="320">
        <f t="shared" si="4"/>
        <v>686.4</v>
      </c>
      <c r="N48" s="282"/>
      <c r="O48" s="284">
        <f t="shared" si="1"/>
        <v>265.2</v>
      </c>
      <c r="P48" s="97"/>
      <c r="Q48" s="97"/>
      <c r="R48" s="97"/>
    </row>
    <row r="49" spans="1:18" s="20" customFormat="1">
      <c r="A49" s="331"/>
      <c r="B49" s="338"/>
      <c r="C49" s="328"/>
      <c r="D49" s="331"/>
      <c r="E49" s="331"/>
      <c r="F49" s="15" t="s">
        <v>33</v>
      </c>
      <c r="G49" s="16">
        <v>0</v>
      </c>
      <c r="H49" s="36">
        <v>25</v>
      </c>
      <c r="I49" s="17">
        <v>65</v>
      </c>
      <c r="J49" s="328"/>
      <c r="K49" s="36">
        <v>166</v>
      </c>
      <c r="L49" s="18">
        <f t="shared" si="3"/>
        <v>-166</v>
      </c>
      <c r="M49" s="320">
        <f t="shared" si="4"/>
        <v>0</v>
      </c>
      <c r="N49" s="282"/>
      <c r="O49" s="284">
        <f t="shared" si="1"/>
        <v>0</v>
      </c>
      <c r="P49" s="97"/>
      <c r="Q49" s="97"/>
      <c r="R49" s="97"/>
    </row>
    <row r="50" spans="1:18" s="20" customFormat="1">
      <c r="A50" s="37" t="s">
        <v>1114</v>
      </c>
      <c r="B50" s="138" t="s">
        <v>1160</v>
      </c>
      <c r="C50" s="112" t="s">
        <v>1127</v>
      </c>
      <c r="D50" s="17" t="s">
        <v>743</v>
      </c>
      <c r="E50" s="17" t="s">
        <v>1117</v>
      </c>
      <c r="F50" s="15" t="s">
        <v>61</v>
      </c>
      <c r="G50" s="16">
        <v>14.24</v>
      </c>
      <c r="H50" s="17">
        <v>60</v>
      </c>
      <c r="I50" s="17">
        <v>125</v>
      </c>
      <c r="J50" s="112" t="s">
        <v>152</v>
      </c>
      <c r="K50" s="36">
        <v>480</v>
      </c>
      <c r="L50" s="18">
        <f t="shared" si="3"/>
        <v>445.6</v>
      </c>
      <c r="M50" s="320">
        <f t="shared" si="4"/>
        <v>1780</v>
      </c>
      <c r="N50" s="282"/>
      <c r="O50" s="284">
        <f t="shared" si="1"/>
        <v>854.4</v>
      </c>
      <c r="P50" s="97"/>
      <c r="Q50" s="97"/>
      <c r="R50" s="97"/>
    </row>
    <row r="51" spans="1:18" s="20" customFormat="1">
      <c r="A51" s="329" t="s">
        <v>1115</v>
      </c>
      <c r="B51" s="337" t="s">
        <v>1191</v>
      </c>
      <c r="C51" s="326" t="s">
        <v>1116</v>
      </c>
      <c r="D51" s="329" t="s">
        <v>648</v>
      </c>
      <c r="E51" s="329" t="s">
        <v>41</v>
      </c>
      <c r="F51" s="15" t="s">
        <v>1190</v>
      </c>
      <c r="G51" s="16">
        <v>1.1499999999999999</v>
      </c>
      <c r="H51" s="36">
        <v>330</v>
      </c>
      <c r="I51" s="17">
        <v>550</v>
      </c>
      <c r="J51" s="326" t="s">
        <v>42</v>
      </c>
      <c r="K51" s="36">
        <v>110</v>
      </c>
      <c r="L51" s="18">
        <f t="shared" si="3"/>
        <v>142.99999999999997</v>
      </c>
      <c r="M51" s="320">
        <f t="shared" si="4"/>
        <v>632.5</v>
      </c>
      <c r="N51" s="282"/>
      <c r="O51" s="284">
        <f t="shared" si="1"/>
        <v>379.49999999999994</v>
      </c>
      <c r="P51" s="97"/>
      <c r="Q51" s="97"/>
      <c r="R51" s="97"/>
    </row>
    <row r="52" spans="1:18" s="20" customFormat="1">
      <c r="A52" s="330"/>
      <c r="B52" s="339"/>
      <c r="C52" s="327"/>
      <c r="D52" s="330"/>
      <c r="E52" s="330"/>
      <c r="F52" s="15" t="s">
        <v>649</v>
      </c>
      <c r="G52" s="16">
        <v>2.0649999999999999</v>
      </c>
      <c r="H52" s="36">
        <v>130</v>
      </c>
      <c r="I52" s="17">
        <v>400</v>
      </c>
      <c r="J52" s="327"/>
      <c r="K52" s="36">
        <v>110</v>
      </c>
      <c r="L52" s="18">
        <f t="shared" si="3"/>
        <v>447.54999999999995</v>
      </c>
      <c r="M52" s="320">
        <f t="shared" si="4"/>
        <v>826</v>
      </c>
      <c r="N52" s="282"/>
      <c r="O52" s="284">
        <f t="shared" si="1"/>
        <v>268.45</v>
      </c>
      <c r="P52" s="97"/>
      <c r="Q52" s="97"/>
      <c r="R52" s="97"/>
    </row>
    <row r="53" spans="1:18" s="20" customFormat="1">
      <c r="A53" s="331"/>
      <c r="B53" s="138" t="s">
        <v>1195</v>
      </c>
      <c r="C53" s="328"/>
      <c r="D53" s="331"/>
      <c r="E53" s="17" t="s">
        <v>24</v>
      </c>
      <c r="F53" s="15" t="s">
        <v>1193</v>
      </c>
      <c r="G53" s="16">
        <v>0.35499999999999998</v>
      </c>
      <c r="H53" s="36">
        <v>0</v>
      </c>
      <c r="I53" s="17">
        <v>140</v>
      </c>
      <c r="J53" s="328"/>
      <c r="K53" s="36">
        <v>0</v>
      </c>
      <c r="L53" s="18">
        <f t="shared" si="3"/>
        <v>49.699999999999996</v>
      </c>
      <c r="M53" s="320">
        <f t="shared" si="4"/>
        <v>49.699999999999996</v>
      </c>
      <c r="N53" s="282"/>
      <c r="O53" s="284">
        <f t="shared" si="1"/>
        <v>0</v>
      </c>
      <c r="P53" s="97"/>
      <c r="Q53" s="97"/>
      <c r="R53" s="97"/>
    </row>
    <row r="54" spans="1:18" s="20" customFormat="1">
      <c r="A54" s="37" t="s">
        <v>1120</v>
      </c>
      <c r="B54" s="114" t="s">
        <v>1166</v>
      </c>
      <c r="C54" s="22" t="s">
        <v>1146</v>
      </c>
      <c r="D54" s="37" t="s">
        <v>1119</v>
      </c>
      <c r="E54" s="37" t="s">
        <v>1126</v>
      </c>
      <c r="F54" s="15" t="s">
        <v>630</v>
      </c>
      <c r="G54" s="16">
        <v>15.36</v>
      </c>
      <c r="H54" s="36">
        <v>15</v>
      </c>
      <c r="I54" s="17">
        <v>120</v>
      </c>
      <c r="J54" s="22" t="s">
        <v>152</v>
      </c>
      <c r="K54" s="36">
        <v>400</v>
      </c>
      <c r="L54" s="18">
        <f t="shared" si="3"/>
        <v>1212.8</v>
      </c>
      <c r="M54" s="320">
        <f t="shared" si="4"/>
        <v>1843.1999999999998</v>
      </c>
      <c r="N54" s="282"/>
      <c r="O54" s="284">
        <f t="shared" si="1"/>
        <v>230.39999999999998</v>
      </c>
      <c r="P54" s="97"/>
      <c r="Q54" s="97"/>
      <c r="R54" s="97"/>
    </row>
    <row r="55" spans="1:18" s="20" customFormat="1">
      <c r="A55" s="37" t="s">
        <v>1122</v>
      </c>
      <c r="B55" s="114" t="s">
        <v>1167</v>
      </c>
      <c r="C55" s="22" t="s">
        <v>1136</v>
      </c>
      <c r="D55" s="37" t="s">
        <v>1119</v>
      </c>
      <c r="E55" s="37" t="s">
        <v>186</v>
      </c>
      <c r="F55" s="15" t="s">
        <v>1121</v>
      </c>
      <c r="G55" s="16">
        <v>16.46</v>
      </c>
      <c r="H55" s="36">
        <v>35</v>
      </c>
      <c r="I55" s="17">
        <v>84</v>
      </c>
      <c r="J55" s="22" t="s">
        <v>42</v>
      </c>
      <c r="K55" s="36">
        <v>220</v>
      </c>
      <c r="L55" s="18">
        <f t="shared" si="3"/>
        <v>586.54000000000008</v>
      </c>
      <c r="M55" s="320">
        <f t="shared" si="4"/>
        <v>1382.64</v>
      </c>
      <c r="N55" s="282"/>
      <c r="O55" s="284">
        <f t="shared" si="1"/>
        <v>576.1</v>
      </c>
      <c r="P55" s="97"/>
      <c r="Q55" s="97"/>
      <c r="R55" s="97"/>
    </row>
    <row r="56" spans="1:18" s="20" customFormat="1">
      <c r="A56" s="37" t="s">
        <v>1123</v>
      </c>
      <c r="B56" s="114" t="s">
        <v>1169</v>
      </c>
      <c r="C56" s="22" t="s">
        <v>1128</v>
      </c>
      <c r="D56" s="37" t="s">
        <v>648</v>
      </c>
      <c r="E56" s="37" t="s">
        <v>1124</v>
      </c>
      <c r="F56" s="15" t="s">
        <v>715</v>
      </c>
      <c r="G56" s="16">
        <v>16.559999999999999</v>
      </c>
      <c r="H56" s="36">
        <v>315</v>
      </c>
      <c r="I56" s="17">
        <v>392</v>
      </c>
      <c r="J56" s="22" t="s">
        <v>42</v>
      </c>
      <c r="K56" s="36">
        <v>400</v>
      </c>
      <c r="L56" s="18">
        <f t="shared" si="3"/>
        <v>875.11999999999989</v>
      </c>
      <c r="M56" s="320">
        <f t="shared" si="4"/>
        <v>6491.5199999999995</v>
      </c>
      <c r="N56" s="282"/>
      <c r="O56" s="284">
        <f t="shared" si="1"/>
        <v>5216.3999999999996</v>
      </c>
      <c r="P56" s="97"/>
      <c r="Q56" s="97"/>
      <c r="R56" s="97"/>
    </row>
    <row r="57" spans="1:18" s="20" customFormat="1">
      <c r="A57" s="37" t="s">
        <v>1134</v>
      </c>
      <c r="B57" s="337" t="s">
        <v>1171</v>
      </c>
      <c r="C57" s="22" t="s">
        <v>1154</v>
      </c>
      <c r="D57" s="37" t="s">
        <v>1133</v>
      </c>
      <c r="E57" s="37" t="s">
        <v>48</v>
      </c>
      <c r="F57" s="15" t="s">
        <v>1096</v>
      </c>
      <c r="G57" s="16">
        <v>2.2000000000000002</v>
      </c>
      <c r="H57" s="17">
        <v>50</v>
      </c>
      <c r="I57" s="17">
        <v>100</v>
      </c>
      <c r="J57" s="22" t="s">
        <v>152</v>
      </c>
      <c r="K57" s="36">
        <v>292</v>
      </c>
      <c r="L57" s="18">
        <f t="shared" si="3"/>
        <v>-182</v>
      </c>
      <c r="M57" s="320">
        <f t="shared" si="4"/>
        <v>220.00000000000003</v>
      </c>
      <c r="N57" s="282"/>
      <c r="O57" s="283">
        <f t="shared" si="1"/>
        <v>110.00000000000001</v>
      </c>
      <c r="P57" s="97"/>
      <c r="Q57" s="97"/>
      <c r="R57" s="97"/>
    </row>
    <row r="58" spans="1:18" s="20" customFormat="1">
      <c r="A58" s="329" t="s">
        <v>1135</v>
      </c>
      <c r="B58" s="338"/>
      <c r="C58" s="22" t="s">
        <v>1154</v>
      </c>
      <c r="D58" s="37" t="s">
        <v>1133</v>
      </c>
      <c r="E58" s="37" t="s">
        <v>48</v>
      </c>
      <c r="F58" s="15" t="s">
        <v>1096</v>
      </c>
      <c r="G58" s="16">
        <v>1.84</v>
      </c>
      <c r="H58" s="17">
        <v>50</v>
      </c>
      <c r="I58" s="17">
        <v>100</v>
      </c>
      <c r="J58" s="22" t="s">
        <v>152</v>
      </c>
      <c r="K58" s="36">
        <v>292</v>
      </c>
      <c r="L58" s="18">
        <f t="shared" si="3"/>
        <v>-200</v>
      </c>
      <c r="M58" s="320">
        <f t="shared" si="4"/>
        <v>184</v>
      </c>
      <c r="N58" s="282"/>
      <c r="O58" s="283">
        <f t="shared" si="1"/>
        <v>92</v>
      </c>
      <c r="P58" s="97"/>
      <c r="Q58" s="97"/>
      <c r="R58" s="97"/>
    </row>
    <row r="59" spans="1:18" s="20" customFormat="1">
      <c r="A59" s="331"/>
      <c r="B59" s="114" t="s">
        <v>1172</v>
      </c>
      <c r="C59" s="22"/>
      <c r="D59" s="37" t="s">
        <v>1098</v>
      </c>
      <c r="E59" s="37" t="s">
        <v>1099</v>
      </c>
      <c r="F59" s="15" t="s">
        <v>1098</v>
      </c>
      <c r="G59" s="16">
        <v>1</v>
      </c>
      <c r="H59" s="17">
        <v>0</v>
      </c>
      <c r="I59" s="17">
        <v>600</v>
      </c>
      <c r="J59" s="22" t="s">
        <v>1100</v>
      </c>
      <c r="K59" s="36">
        <v>0</v>
      </c>
      <c r="L59" s="18">
        <f t="shared" si="3"/>
        <v>600</v>
      </c>
      <c r="M59" s="320">
        <f t="shared" si="4"/>
        <v>600</v>
      </c>
      <c r="N59" s="282"/>
      <c r="O59" s="283">
        <f t="shared" si="1"/>
        <v>0</v>
      </c>
      <c r="P59" s="97"/>
      <c r="Q59" s="97"/>
      <c r="R59" s="97"/>
    </row>
    <row r="60" spans="1:18" s="20" customFormat="1">
      <c r="A60" s="329" t="s">
        <v>1137</v>
      </c>
      <c r="B60" s="337" t="s">
        <v>1191</v>
      </c>
      <c r="C60" s="326" t="s">
        <v>1147</v>
      </c>
      <c r="D60" s="329" t="s">
        <v>648</v>
      </c>
      <c r="E60" s="329" t="s">
        <v>41</v>
      </c>
      <c r="F60" s="15" t="s">
        <v>645</v>
      </c>
      <c r="G60" s="16">
        <v>0</v>
      </c>
      <c r="H60" s="36">
        <v>330</v>
      </c>
      <c r="I60" s="17">
        <v>550</v>
      </c>
      <c r="J60" s="326" t="s">
        <v>361</v>
      </c>
      <c r="K60" s="17">
        <v>0</v>
      </c>
      <c r="L60" s="18">
        <f t="shared" si="3"/>
        <v>0</v>
      </c>
      <c r="M60" s="320">
        <f t="shared" si="4"/>
        <v>0</v>
      </c>
      <c r="N60" s="282"/>
      <c r="O60" s="284">
        <f t="shared" si="1"/>
        <v>0</v>
      </c>
      <c r="P60" s="97"/>
      <c r="Q60" s="97"/>
      <c r="R60" s="97"/>
    </row>
    <row r="61" spans="1:18" s="20" customFormat="1">
      <c r="A61" s="331"/>
      <c r="B61" s="338"/>
      <c r="C61" s="328"/>
      <c r="D61" s="331"/>
      <c r="E61" s="331"/>
      <c r="F61" s="15" t="s">
        <v>649</v>
      </c>
      <c r="G61" s="16">
        <v>0.71</v>
      </c>
      <c r="H61" s="36">
        <v>130</v>
      </c>
      <c r="I61" s="17">
        <v>400</v>
      </c>
      <c r="J61" s="328"/>
      <c r="K61" s="17">
        <v>0</v>
      </c>
      <c r="L61" s="18">
        <f t="shared" si="3"/>
        <v>191.7</v>
      </c>
      <c r="M61" s="320">
        <f t="shared" si="4"/>
        <v>284</v>
      </c>
      <c r="N61" s="282"/>
      <c r="O61" s="284">
        <f t="shared" si="1"/>
        <v>92.3</v>
      </c>
      <c r="P61" s="97"/>
      <c r="Q61" s="97"/>
      <c r="R61" s="97"/>
    </row>
    <row r="62" spans="1:18" s="20" customFormat="1">
      <c r="A62" s="37" t="s">
        <v>1139</v>
      </c>
      <c r="B62" s="114" t="s">
        <v>1170</v>
      </c>
      <c r="C62" s="22" t="s">
        <v>1146</v>
      </c>
      <c r="D62" s="37" t="s">
        <v>1140</v>
      </c>
      <c r="E62" s="37" t="s">
        <v>362</v>
      </c>
      <c r="F62" s="15" t="s">
        <v>715</v>
      </c>
      <c r="G62" s="16">
        <v>15.28</v>
      </c>
      <c r="H62" s="36">
        <v>250</v>
      </c>
      <c r="I62" s="17">
        <v>392</v>
      </c>
      <c r="J62" s="22" t="s">
        <v>152</v>
      </c>
      <c r="K62" s="36">
        <v>1320</v>
      </c>
      <c r="L62" s="18">
        <f t="shared" si="3"/>
        <v>849.75999999999976</v>
      </c>
      <c r="M62" s="320">
        <f t="shared" si="4"/>
        <v>5989.7599999999993</v>
      </c>
      <c r="N62" s="282"/>
      <c r="O62" s="284">
        <f t="shared" si="1"/>
        <v>3820</v>
      </c>
      <c r="P62" s="97"/>
      <c r="Q62" s="97"/>
      <c r="R62" s="97"/>
    </row>
    <row r="63" spans="1:18" s="85" customFormat="1">
      <c r="A63" s="96" t="s">
        <v>698</v>
      </c>
      <c r="B63" s="314" t="s">
        <v>1151</v>
      </c>
      <c r="C63" s="61"/>
      <c r="D63" s="96" t="s">
        <v>24</v>
      </c>
      <c r="E63" s="96" t="s">
        <v>149</v>
      </c>
      <c r="F63" s="87" t="s">
        <v>1150</v>
      </c>
      <c r="G63" s="81">
        <v>1</v>
      </c>
      <c r="H63" s="82">
        <v>-724.5</v>
      </c>
      <c r="I63" s="83">
        <v>-913.7</v>
      </c>
      <c r="J63" s="61" t="s">
        <v>1100</v>
      </c>
      <c r="K63" s="83">
        <v>0</v>
      </c>
      <c r="L63" s="88">
        <f t="shared" si="3"/>
        <v>-189.20000000000005</v>
      </c>
      <c r="M63" s="316">
        <f t="shared" si="4"/>
        <v>-913.7</v>
      </c>
      <c r="N63" s="305"/>
      <c r="O63" s="315">
        <f t="shared" si="1"/>
        <v>-724.5</v>
      </c>
    </row>
    <row r="64" spans="1:18" s="20" customFormat="1">
      <c r="A64" s="329" t="s">
        <v>1155</v>
      </c>
      <c r="B64" s="337" t="s">
        <v>1191</v>
      </c>
      <c r="C64" s="326" t="s">
        <v>1156</v>
      </c>
      <c r="D64" s="329" t="s">
        <v>648</v>
      </c>
      <c r="E64" s="329" t="s">
        <v>41</v>
      </c>
      <c r="F64" s="15" t="s">
        <v>645</v>
      </c>
      <c r="G64" s="16">
        <v>1.0900000000000001</v>
      </c>
      <c r="H64" s="36">
        <v>330</v>
      </c>
      <c r="I64" s="17">
        <v>550</v>
      </c>
      <c r="J64" s="326" t="s">
        <v>42</v>
      </c>
      <c r="K64" s="36">
        <v>110</v>
      </c>
      <c r="L64" s="18">
        <f t="shared" si="3"/>
        <v>129.80000000000001</v>
      </c>
      <c r="M64" s="320">
        <f t="shared" si="4"/>
        <v>599.5</v>
      </c>
      <c r="N64" s="282"/>
      <c r="O64" s="284">
        <f t="shared" si="1"/>
        <v>359.70000000000005</v>
      </c>
      <c r="P64" s="97"/>
      <c r="Q64" s="97"/>
      <c r="R64" s="97"/>
    </row>
    <row r="65" spans="1:18" s="20" customFormat="1">
      <c r="A65" s="331"/>
      <c r="B65" s="338"/>
      <c r="C65" s="328"/>
      <c r="D65" s="331"/>
      <c r="E65" s="331"/>
      <c r="F65" s="15" t="s">
        <v>649</v>
      </c>
      <c r="G65" s="16">
        <v>1.89</v>
      </c>
      <c r="H65" s="36">
        <v>130</v>
      </c>
      <c r="I65" s="17">
        <v>400</v>
      </c>
      <c r="J65" s="328"/>
      <c r="K65" s="36">
        <v>110</v>
      </c>
      <c r="L65" s="18">
        <f t="shared" si="3"/>
        <v>400.29999999999995</v>
      </c>
      <c r="M65" s="320">
        <f t="shared" si="4"/>
        <v>756</v>
      </c>
      <c r="N65" s="282"/>
      <c r="O65" s="284">
        <f t="shared" si="1"/>
        <v>245.7</v>
      </c>
      <c r="P65" s="97"/>
      <c r="Q65" s="97"/>
      <c r="R65" s="97"/>
    </row>
    <row r="66" spans="1:18" s="20" customFormat="1">
      <c r="A66" s="37"/>
      <c r="B66" s="114" t="s">
        <v>1198</v>
      </c>
      <c r="C66" s="22"/>
      <c r="D66" s="37" t="s">
        <v>361</v>
      </c>
      <c r="E66" s="37" t="s">
        <v>847</v>
      </c>
      <c r="F66" s="15" t="s">
        <v>1175</v>
      </c>
      <c r="G66" s="16">
        <v>1</v>
      </c>
      <c r="H66" s="36">
        <v>1051.8399999999999</v>
      </c>
      <c r="I66" s="17">
        <v>1125.04</v>
      </c>
      <c r="J66" s="22" t="s">
        <v>361</v>
      </c>
      <c r="K66" s="17">
        <v>0</v>
      </c>
      <c r="L66" s="60">
        <f t="shared" si="3"/>
        <v>73.200000000000045</v>
      </c>
      <c r="M66" s="311">
        <f t="shared" si="4"/>
        <v>1125.04</v>
      </c>
      <c r="N66" s="282"/>
      <c r="O66" s="284">
        <f t="shared" si="1"/>
        <v>1051.8399999999999</v>
      </c>
      <c r="P66" s="97"/>
      <c r="Q66" s="97"/>
      <c r="R66" s="97"/>
    </row>
    <row r="67" spans="1:18" s="20" customFormat="1">
      <c r="A67" s="37"/>
      <c r="B67" s="114" t="s">
        <v>1199</v>
      </c>
      <c r="C67" s="22"/>
      <c r="D67" s="37" t="s">
        <v>361</v>
      </c>
      <c r="E67" s="37" t="s">
        <v>988</v>
      </c>
      <c r="F67" s="15" t="s">
        <v>1175</v>
      </c>
      <c r="G67" s="16">
        <v>1</v>
      </c>
      <c r="H67" s="36">
        <v>5781.16</v>
      </c>
      <c r="I67" s="17">
        <v>6485.16</v>
      </c>
      <c r="J67" s="22" t="s">
        <v>361</v>
      </c>
      <c r="K67" s="17">
        <v>0</v>
      </c>
      <c r="L67" s="60">
        <f t="shared" si="3"/>
        <v>704</v>
      </c>
      <c r="M67" s="311">
        <f t="shared" si="4"/>
        <v>6485.16</v>
      </c>
      <c r="N67" s="282"/>
      <c r="O67" s="284">
        <f t="shared" si="1"/>
        <v>5781.16</v>
      </c>
      <c r="P67" s="97"/>
      <c r="Q67" s="97"/>
      <c r="R67" s="97"/>
    </row>
    <row r="68" spans="1:18" s="20" customFormat="1">
      <c r="A68" s="307"/>
      <c r="B68" s="82" t="s">
        <v>1346</v>
      </c>
      <c r="C68" s="393" t="s">
        <v>1345</v>
      </c>
      <c r="D68" s="394"/>
      <c r="E68" s="96" t="s">
        <v>41</v>
      </c>
      <c r="F68" s="87" t="s">
        <v>1344</v>
      </c>
      <c r="G68" s="81">
        <v>1</v>
      </c>
      <c r="H68" s="83">
        <v>0</v>
      </c>
      <c r="I68" s="83">
        <v>-9301</v>
      </c>
      <c r="J68" s="61" t="s">
        <v>1100</v>
      </c>
      <c r="K68" s="83">
        <v>0</v>
      </c>
      <c r="L68" s="88">
        <f t="shared" si="3"/>
        <v>-9301</v>
      </c>
      <c r="M68" s="322">
        <f t="shared" si="4"/>
        <v>-9301</v>
      </c>
      <c r="N68" s="282"/>
      <c r="O68" s="283"/>
      <c r="P68" s="97"/>
      <c r="Q68" s="97"/>
      <c r="R68" s="97"/>
    </row>
    <row r="69" spans="1:18" s="20" customFormat="1">
      <c r="A69" s="37"/>
      <c r="B69" s="67" t="s">
        <v>1350</v>
      </c>
      <c r="C69" s="395" t="s">
        <v>1351</v>
      </c>
      <c r="D69" s="396"/>
      <c r="E69" s="37" t="s">
        <v>41</v>
      </c>
      <c r="F69" s="15" t="s">
        <v>1352</v>
      </c>
      <c r="G69" s="16">
        <v>1</v>
      </c>
      <c r="H69" s="17">
        <v>0</v>
      </c>
      <c r="I69" s="17">
        <v>8748.25</v>
      </c>
      <c r="J69" s="22" t="s">
        <v>1100</v>
      </c>
      <c r="K69" s="17">
        <v>0</v>
      </c>
      <c r="L69" s="60">
        <f t="shared" si="3"/>
        <v>8748.25</v>
      </c>
      <c r="M69" s="311">
        <f t="shared" si="4"/>
        <v>8748.25</v>
      </c>
      <c r="N69" s="282"/>
      <c r="O69" s="283"/>
      <c r="P69" s="97"/>
      <c r="Q69" s="97"/>
      <c r="R69" s="97"/>
    </row>
    <row r="70" spans="1:18">
      <c r="A70" s="7"/>
      <c r="B70" s="8"/>
      <c r="C70" s="8"/>
      <c r="D70" s="7"/>
      <c r="E70" s="7"/>
      <c r="F70" s="214"/>
      <c r="G70" s="215"/>
      <c r="H70" s="7"/>
      <c r="I70" s="7"/>
      <c r="J70" s="8"/>
      <c r="K70" s="7"/>
      <c r="L70" s="216"/>
      <c r="M70" s="272"/>
      <c r="N70" s="276"/>
      <c r="O70" s="273"/>
    </row>
    <row r="71" spans="1:18" s="20" customFormat="1" ht="17" thickBot="1">
      <c r="A71" s="234"/>
      <c r="B71" s="234"/>
      <c r="C71" s="234"/>
      <c r="D71" s="234"/>
      <c r="E71" s="234"/>
      <c r="F71" s="235"/>
      <c r="G71" s="236">
        <f>SUM(G7:G70)</f>
        <v>324.81099999999986</v>
      </c>
      <c r="H71" s="235"/>
      <c r="I71" s="235"/>
      <c r="J71" s="234"/>
      <c r="K71" s="237"/>
      <c r="L71" s="238">
        <f>SUM(L7:L70)</f>
        <v>20387.169999999998</v>
      </c>
      <c r="M71" s="238">
        <f>SUM(M7:M70)</f>
        <v>118118.54</v>
      </c>
      <c r="O71" s="240">
        <f>SUM(O7:O70)</f>
        <v>83824.369999999966</v>
      </c>
    </row>
    <row r="72" spans="1:18" s="20" customFormat="1" ht="17" thickBot="1">
      <c r="A72" s="204"/>
      <c r="B72" s="205"/>
      <c r="C72" s="205"/>
      <c r="D72" s="205"/>
      <c r="E72" s="205"/>
      <c r="F72" s="206"/>
      <c r="G72" s="207"/>
      <c r="H72" s="206"/>
      <c r="I72" s="206"/>
      <c r="J72" s="205" t="s">
        <v>13</v>
      </c>
      <c r="K72" s="208">
        <f>M71/G71</f>
        <v>363.65313982592966</v>
      </c>
      <c r="L72" s="209">
        <f>L71/G71</f>
        <v>62.766254837428555</v>
      </c>
      <c r="M72" s="210">
        <f>L71/M71</f>
        <v>0.17259923801970461</v>
      </c>
      <c r="O72" s="239">
        <f>O71/M71</f>
        <v>0.70966310623209505</v>
      </c>
    </row>
  </sheetData>
  <mergeCells count="100">
    <mergeCell ref="K32:K34"/>
    <mergeCell ref="B32:B34"/>
    <mergeCell ref="E32:E34"/>
    <mergeCell ref="J32:J35"/>
    <mergeCell ref="D33:D35"/>
    <mergeCell ref="A21:A22"/>
    <mergeCell ref="A15:A19"/>
    <mergeCell ref="D15:D19"/>
    <mergeCell ref="C15:C19"/>
    <mergeCell ref="B15:B19"/>
    <mergeCell ref="B21:B22"/>
    <mergeCell ref="A23:A27"/>
    <mergeCell ref="A28:A29"/>
    <mergeCell ref="E30:E31"/>
    <mergeCell ref="D30:D31"/>
    <mergeCell ref="C30:C31"/>
    <mergeCell ref="B30:B31"/>
    <mergeCell ref="E28:E29"/>
    <mergeCell ref="D28:D29"/>
    <mergeCell ref="C28:C29"/>
    <mergeCell ref="B28:B29"/>
    <mergeCell ref="E23:E27"/>
    <mergeCell ref="D23:D27"/>
    <mergeCell ref="A30:A31"/>
    <mergeCell ref="C23:C27"/>
    <mergeCell ref="B23:B27"/>
    <mergeCell ref="B45:B49"/>
    <mergeCell ref="B39:B40"/>
    <mergeCell ref="D39:D40"/>
    <mergeCell ref="E39:E40"/>
    <mergeCell ref="J36:J38"/>
    <mergeCell ref="B36:B38"/>
    <mergeCell ref="C36:C38"/>
    <mergeCell ref="E36:E38"/>
    <mergeCell ref="E45:E49"/>
    <mergeCell ref="D45:D49"/>
    <mergeCell ref="J45:J49"/>
    <mergeCell ref="J23:J27"/>
    <mergeCell ref="J30:J31"/>
    <mergeCell ref="J28:J29"/>
    <mergeCell ref="C7:C8"/>
    <mergeCell ref="D7:D8"/>
    <mergeCell ref="E7:E8"/>
    <mergeCell ref="J7:J8"/>
    <mergeCell ref="E21:E22"/>
    <mergeCell ref="D21:D22"/>
    <mergeCell ref="C21:C22"/>
    <mergeCell ref="J15:J19"/>
    <mergeCell ref="E15:E19"/>
    <mergeCell ref="J21:J22"/>
    <mergeCell ref="H11:I11"/>
    <mergeCell ref="A1:O3"/>
    <mergeCell ref="E13:E14"/>
    <mergeCell ref="D13:D14"/>
    <mergeCell ref="C13:C14"/>
    <mergeCell ref="B13:B14"/>
    <mergeCell ref="A13:A14"/>
    <mergeCell ref="J13:J14"/>
    <mergeCell ref="D9:D10"/>
    <mergeCell ref="E9:E10"/>
    <mergeCell ref="J9:J10"/>
    <mergeCell ref="A9:A10"/>
    <mergeCell ref="L11:M11"/>
    <mergeCell ref="B9:B10"/>
    <mergeCell ref="C9:C10"/>
    <mergeCell ref="A7:A8"/>
    <mergeCell ref="B7:B8"/>
    <mergeCell ref="J64:J65"/>
    <mergeCell ref="E64:E65"/>
    <mergeCell ref="D64:D65"/>
    <mergeCell ref="C64:C65"/>
    <mergeCell ref="C51:C53"/>
    <mergeCell ref="E51:E52"/>
    <mergeCell ref="E60:E61"/>
    <mergeCell ref="D60:D61"/>
    <mergeCell ref="C60:C61"/>
    <mergeCell ref="J60:J61"/>
    <mergeCell ref="J51:J53"/>
    <mergeCell ref="D51:D53"/>
    <mergeCell ref="A32:A35"/>
    <mergeCell ref="C32:C35"/>
    <mergeCell ref="A39:A40"/>
    <mergeCell ref="A36:A38"/>
    <mergeCell ref="D36:D38"/>
    <mergeCell ref="C68:D68"/>
    <mergeCell ref="C69:D69"/>
    <mergeCell ref="A41:A42"/>
    <mergeCell ref="J41:J42"/>
    <mergeCell ref="C41:C42"/>
    <mergeCell ref="B64:B65"/>
    <mergeCell ref="A64:A65"/>
    <mergeCell ref="A43:A44"/>
    <mergeCell ref="B57:B58"/>
    <mergeCell ref="B51:B52"/>
    <mergeCell ref="A45:A49"/>
    <mergeCell ref="B60:B61"/>
    <mergeCell ref="A60:A61"/>
    <mergeCell ref="A58:A59"/>
    <mergeCell ref="A51:A53"/>
    <mergeCell ref="C45:C49"/>
  </mergeCells>
  <phoneticPr fontId="11" type="noConversion"/>
  <pageMargins left="0.7" right="0.7" top="0.75" bottom="0.75" header="0.3" footer="0.3"/>
  <pageSetup paperSize="9" orientation="portrait" horizontalDpi="0" verticalDpi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31CCD-4F62-2D48-BA78-609DA40B51C1}">
  <dimension ref="A1:R72"/>
  <sheetViews>
    <sheetView topLeftCell="A25" zoomScale="115" workbookViewId="0">
      <selection activeCell="O53" sqref="O53:O54"/>
    </sheetView>
  </sheetViews>
  <sheetFormatPr baseColWidth="10" defaultRowHeight="16"/>
  <cols>
    <col min="1" max="1" width="12.33203125" style="102" customWidth="1"/>
    <col min="2" max="2" width="10.83203125" style="102"/>
    <col min="3" max="3" width="12" style="102" bestFit="1" customWidth="1"/>
    <col min="4" max="4" width="24.33203125" style="102" customWidth="1"/>
    <col min="5" max="5" width="28.1640625" style="102" customWidth="1"/>
    <col min="6" max="6" width="28.33203125" customWidth="1"/>
    <col min="10" max="10" width="12.5" style="102" customWidth="1"/>
    <col min="14" max="14" width="1.33203125" customWidth="1"/>
    <col min="15" max="15" width="12.33203125" style="136" customWidth="1"/>
  </cols>
  <sheetData>
    <row r="1" spans="1:18" ht="16" customHeight="1">
      <c r="A1" s="383" t="s">
        <v>1143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</row>
    <row r="2" spans="1:18" ht="16" customHeight="1">
      <c r="A2" s="385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</row>
    <row r="3" spans="1:18" ht="17" customHeight="1" thickBot="1">
      <c r="A3" s="387"/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</row>
    <row r="6" spans="1:18" s="20" customFormat="1" ht="30">
      <c r="A6" s="144" t="s">
        <v>0</v>
      </c>
      <c r="B6" s="144" t="s">
        <v>1</v>
      </c>
      <c r="C6" s="145" t="s">
        <v>2</v>
      </c>
      <c r="D6" s="146" t="s">
        <v>3</v>
      </c>
      <c r="E6" s="147" t="s">
        <v>4</v>
      </c>
      <c r="F6" s="146" t="s">
        <v>5</v>
      </c>
      <c r="G6" s="146" t="s">
        <v>6</v>
      </c>
      <c r="H6" s="146" t="s">
        <v>7</v>
      </c>
      <c r="I6" s="146" t="s">
        <v>8</v>
      </c>
      <c r="J6" s="146" t="s">
        <v>9</v>
      </c>
      <c r="K6" s="146" t="s">
        <v>10</v>
      </c>
      <c r="L6" s="148" t="s">
        <v>11</v>
      </c>
      <c r="M6" s="271" t="s">
        <v>12</v>
      </c>
      <c r="N6" s="274"/>
      <c r="O6" s="279" t="s">
        <v>549</v>
      </c>
      <c r="P6" s="137"/>
    </row>
    <row r="7" spans="1:18" s="97" customFormat="1">
      <c r="A7" s="329" t="s">
        <v>1164</v>
      </c>
      <c r="B7" s="337" t="s">
        <v>1219</v>
      </c>
      <c r="C7" s="326" t="s">
        <v>1187</v>
      </c>
      <c r="D7" s="329" t="s">
        <v>1034</v>
      </c>
      <c r="E7" s="329" t="s">
        <v>1165</v>
      </c>
      <c r="F7" s="15" t="s">
        <v>708</v>
      </c>
      <c r="G7" s="16">
        <v>0</v>
      </c>
      <c r="H7" s="36">
        <v>300</v>
      </c>
      <c r="I7" s="17">
        <v>365</v>
      </c>
      <c r="J7" s="326" t="s">
        <v>152</v>
      </c>
      <c r="K7" s="36">
        <v>166</v>
      </c>
      <c r="L7" s="60">
        <f>(I7-H7)*G7-K7</f>
        <v>-166</v>
      </c>
      <c r="M7" s="311">
        <f t="shared" ref="M7:M11" si="0">G7*I7</f>
        <v>0</v>
      </c>
      <c r="N7" s="282"/>
      <c r="O7" s="285">
        <f t="shared" ref="O7:O70" si="1">G7*H7</f>
        <v>0</v>
      </c>
      <c r="P7" s="291"/>
    </row>
    <row r="8" spans="1:18" s="97" customFormat="1">
      <c r="A8" s="330"/>
      <c r="B8" s="339"/>
      <c r="C8" s="327"/>
      <c r="D8" s="330"/>
      <c r="E8" s="330"/>
      <c r="F8" s="15" t="s">
        <v>709</v>
      </c>
      <c r="G8" s="16">
        <v>0</v>
      </c>
      <c r="H8" s="36">
        <v>220</v>
      </c>
      <c r="I8" s="17">
        <v>290</v>
      </c>
      <c r="J8" s="327"/>
      <c r="K8" s="36">
        <v>166</v>
      </c>
      <c r="L8" s="60">
        <f t="shared" ref="L8:L11" si="2">(I8-H8)*G8-K8</f>
        <v>-166</v>
      </c>
      <c r="M8" s="311">
        <f t="shared" si="0"/>
        <v>0</v>
      </c>
      <c r="N8" s="282"/>
      <c r="O8" s="285">
        <f t="shared" si="1"/>
        <v>0</v>
      </c>
      <c r="P8" s="291"/>
    </row>
    <row r="9" spans="1:18" s="97" customFormat="1">
      <c r="A9" s="330"/>
      <c r="B9" s="339"/>
      <c r="C9" s="327"/>
      <c r="D9" s="330"/>
      <c r="E9" s="330"/>
      <c r="F9" s="15" t="s">
        <v>710</v>
      </c>
      <c r="G9" s="16">
        <v>16.3</v>
      </c>
      <c r="H9" s="36">
        <v>140</v>
      </c>
      <c r="I9" s="17">
        <v>210</v>
      </c>
      <c r="J9" s="327"/>
      <c r="K9" s="36">
        <v>166</v>
      </c>
      <c r="L9" s="60">
        <f t="shared" si="2"/>
        <v>975</v>
      </c>
      <c r="M9" s="311">
        <f t="shared" si="0"/>
        <v>3423</v>
      </c>
      <c r="N9" s="282"/>
      <c r="O9" s="285">
        <f t="shared" si="1"/>
        <v>2282</v>
      </c>
      <c r="P9" s="291"/>
    </row>
    <row r="10" spans="1:18" s="97" customFormat="1">
      <c r="A10" s="330"/>
      <c r="B10" s="339"/>
      <c r="C10" s="327"/>
      <c r="D10" s="330"/>
      <c r="E10" s="330"/>
      <c r="F10" s="15" t="s">
        <v>758</v>
      </c>
      <c r="G10" s="16">
        <v>3.3</v>
      </c>
      <c r="H10" s="36">
        <v>60</v>
      </c>
      <c r="I10" s="17">
        <v>210</v>
      </c>
      <c r="J10" s="327"/>
      <c r="K10" s="36">
        <v>166</v>
      </c>
      <c r="L10" s="60">
        <f t="shared" si="2"/>
        <v>329</v>
      </c>
      <c r="M10" s="311">
        <f t="shared" si="0"/>
        <v>693</v>
      </c>
      <c r="N10" s="282"/>
      <c r="O10" s="285">
        <f t="shared" si="1"/>
        <v>198</v>
      </c>
      <c r="P10" s="291"/>
    </row>
    <row r="11" spans="1:18" s="97" customFormat="1">
      <c r="A11" s="331"/>
      <c r="B11" s="338"/>
      <c r="C11" s="328"/>
      <c r="D11" s="331"/>
      <c r="E11" s="331"/>
      <c r="F11" s="15" t="s">
        <v>33</v>
      </c>
      <c r="G11" s="16">
        <v>0</v>
      </c>
      <c r="H11" s="36">
        <v>0</v>
      </c>
      <c r="I11" s="17">
        <v>40</v>
      </c>
      <c r="J11" s="328"/>
      <c r="K11" s="36">
        <v>166</v>
      </c>
      <c r="L11" s="60">
        <f t="shared" si="2"/>
        <v>-166</v>
      </c>
      <c r="M11" s="311">
        <f t="shared" si="0"/>
        <v>0</v>
      </c>
      <c r="N11" s="282"/>
      <c r="O11" s="285">
        <f t="shared" si="1"/>
        <v>0</v>
      </c>
    </row>
    <row r="12" spans="1:18" s="97" customFormat="1">
      <c r="A12" s="329" t="s">
        <v>1176</v>
      </c>
      <c r="B12" s="337" t="s">
        <v>1266</v>
      </c>
      <c r="C12" s="326" t="s">
        <v>1224</v>
      </c>
      <c r="D12" s="329" t="s">
        <v>1177</v>
      </c>
      <c r="E12" s="329" t="s">
        <v>1178</v>
      </c>
      <c r="F12" s="15" t="s">
        <v>19</v>
      </c>
      <c r="G12" s="16">
        <v>17.974</v>
      </c>
      <c r="H12" s="36">
        <v>440</v>
      </c>
      <c r="I12" s="17">
        <v>500</v>
      </c>
      <c r="J12" s="326" t="s">
        <v>152</v>
      </c>
      <c r="K12" s="36">
        <v>325</v>
      </c>
      <c r="L12" s="60">
        <f t="shared" ref="L12:L70" si="3">(I12-H12)*G12-K12</f>
        <v>753.44</v>
      </c>
      <c r="M12" s="311">
        <f t="shared" ref="M12:M70" si="4">G12*I12</f>
        <v>8987</v>
      </c>
      <c r="N12" s="282"/>
      <c r="O12" s="284">
        <f t="shared" si="1"/>
        <v>7908.56</v>
      </c>
      <c r="P12" s="227"/>
      <c r="Q12" s="227"/>
      <c r="R12" s="227"/>
    </row>
    <row r="13" spans="1:18" s="97" customFormat="1">
      <c r="A13" s="331"/>
      <c r="B13" s="338"/>
      <c r="C13" s="328"/>
      <c r="D13" s="331"/>
      <c r="E13" s="331"/>
      <c r="F13" s="15" t="s">
        <v>20</v>
      </c>
      <c r="G13" s="16">
        <v>0.88200000000000001</v>
      </c>
      <c r="H13" s="36">
        <v>390</v>
      </c>
      <c r="I13" s="17">
        <v>450</v>
      </c>
      <c r="J13" s="328"/>
      <c r="K13" s="36">
        <v>325</v>
      </c>
      <c r="L13" s="60">
        <f t="shared" si="3"/>
        <v>-272.08</v>
      </c>
      <c r="M13" s="311">
        <f t="shared" si="4"/>
        <v>396.9</v>
      </c>
      <c r="N13" s="282"/>
      <c r="O13" s="284">
        <f t="shared" si="1"/>
        <v>343.98</v>
      </c>
    </row>
    <row r="14" spans="1:18" s="97" customFormat="1">
      <c r="A14" s="329" t="s">
        <v>1181</v>
      </c>
      <c r="B14" s="337" t="s">
        <v>1290</v>
      </c>
      <c r="C14" s="326" t="s">
        <v>1182</v>
      </c>
      <c r="D14" s="329" t="s">
        <v>361</v>
      </c>
      <c r="E14" s="329" t="s">
        <v>41</v>
      </c>
      <c r="F14" s="15" t="s">
        <v>645</v>
      </c>
      <c r="G14" s="16">
        <v>1.48</v>
      </c>
      <c r="H14" s="36">
        <v>330</v>
      </c>
      <c r="I14" s="17">
        <v>550</v>
      </c>
      <c r="J14" s="326" t="s">
        <v>42</v>
      </c>
      <c r="K14" s="36">
        <v>110</v>
      </c>
      <c r="L14" s="60">
        <f t="shared" si="3"/>
        <v>215.60000000000002</v>
      </c>
      <c r="M14" s="311">
        <f t="shared" si="4"/>
        <v>814</v>
      </c>
      <c r="N14" s="282"/>
      <c r="O14" s="284">
        <f t="shared" si="1"/>
        <v>488.4</v>
      </c>
    </row>
    <row r="15" spans="1:18" s="97" customFormat="1">
      <c r="A15" s="331"/>
      <c r="B15" s="338"/>
      <c r="C15" s="328"/>
      <c r="D15" s="331"/>
      <c r="E15" s="331"/>
      <c r="F15" s="15" t="s">
        <v>649</v>
      </c>
      <c r="G15" s="16">
        <v>2.2599999999999998</v>
      </c>
      <c r="H15" s="36">
        <v>130</v>
      </c>
      <c r="I15" s="17">
        <v>400</v>
      </c>
      <c r="J15" s="328"/>
      <c r="K15" s="36">
        <v>110</v>
      </c>
      <c r="L15" s="60">
        <f t="shared" si="3"/>
        <v>500.19999999999993</v>
      </c>
      <c r="M15" s="311">
        <f t="shared" si="4"/>
        <v>903.99999999999989</v>
      </c>
      <c r="N15" s="282"/>
      <c r="O15" s="284">
        <f t="shared" si="1"/>
        <v>293.79999999999995</v>
      </c>
    </row>
    <row r="16" spans="1:18" s="97" customFormat="1">
      <c r="A16" s="329" t="s">
        <v>1196</v>
      </c>
      <c r="B16" s="337" t="s">
        <v>1314</v>
      </c>
      <c r="C16" s="326" t="s">
        <v>1218</v>
      </c>
      <c r="D16" s="329" t="s">
        <v>1214</v>
      </c>
      <c r="E16" s="329" t="s">
        <v>17</v>
      </c>
      <c r="F16" s="15" t="s">
        <v>136</v>
      </c>
      <c r="G16" s="16">
        <v>4.3019999999999996</v>
      </c>
      <c r="H16" s="17">
        <v>40</v>
      </c>
      <c r="I16" s="17">
        <v>140</v>
      </c>
      <c r="J16" s="378" t="s">
        <v>152</v>
      </c>
      <c r="K16" s="36">
        <v>420</v>
      </c>
      <c r="L16" s="60">
        <f t="shared" si="3"/>
        <v>10.199999999999932</v>
      </c>
      <c r="M16" s="311">
        <f t="shared" si="4"/>
        <v>602.28</v>
      </c>
      <c r="N16" s="282"/>
      <c r="O16" s="283">
        <f t="shared" si="1"/>
        <v>172.07999999999998</v>
      </c>
    </row>
    <row r="17" spans="1:15" s="97" customFormat="1">
      <c r="A17" s="330"/>
      <c r="B17" s="339"/>
      <c r="C17" s="327"/>
      <c r="D17" s="330"/>
      <c r="E17" s="330"/>
      <c r="F17" s="15" t="s">
        <v>136</v>
      </c>
      <c r="G17" s="16">
        <v>0.70399999999999996</v>
      </c>
      <c r="H17" s="17">
        <v>0</v>
      </c>
      <c r="I17" s="17">
        <v>140</v>
      </c>
      <c r="J17" s="379"/>
      <c r="K17" s="17">
        <v>0</v>
      </c>
      <c r="L17" s="60">
        <f t="shared" si="3"/>
        <v>98.559999999999988</v>
      </c>
      <c r="M17" s="311">
        <f t="shared" si="4"/>
        <v>98.559999999999988</v>
      </c>
      <c r="N17" s="282"/>
      <c r="O17" s="283">
        <f t="shared" si="1"/>
        <v>0</v>
      </c>
    </row>
    <row r="18" spans="1:15" s="97" customFormat="1">
      <c r="A18" s="330"/>
      <c r="B18" s="338"/>
      <c r="C18" s="328"/>
      <c r="D18" s="330"/>
      <c r="E18" s="330"/>
      <c r="F18" s="15" t="s">
        <v>1197</v>
      </c>
      <c r="G18" s="16">
        <v>1</v>
      </c>
      <c r="H18" s="17">
        <v>0</v>
      </c>
      <c r="I18" s="17">
        <v>450</v>
      </c>
      <c r="J18" s="379"/>
      <c r="K18" s="17">
        <v>0</v>
      </c>
      <c r="L18" s="60">
        <f t="shared" si="3"/>
        <v>450</v>
      </c>
      <c r="M18" s="311">
        <f t="shared" si="4"/>
        <v>450</v>
      </c>
      <c r="N18" s="282"/>
      <c r="O18" s="283">
        <f t="shared" si="1"/>
        <v>0</v>
      </c>
    </row>
    <row r="19" spans="1:15" s="97" customFormat="1">
      <c r="A19" s="330"/>
      <c r="B19" s="138" t="s">
        <v>1316</v>
      </c>
      <c r="C19" s="326" t="s">
        <v>1206</v>
      </c>
      <c r="D19" s="349" t="s">
        <v>24</v>
      </c>
      <c r="E19" s="349" t="s">
        <v>1213</v>
      </c>
      <c r="F19" s="15" t="s">
        <v>1376</v>
      </c>
      <c r="G19" s="16">
        <v>0</v>
      </c>
      <c r="H19" s="36">
        <v>6</v>
      </c>
      <c r="I19" s="17">
        <v>6</v>
      </c>
      <c r="J19" s="379"/>
      <c r="K19" s="36">
        <v>190</v>
      </c>
      <c r="L19" s="60">
        <f t="shared" si="3"/>
        <v>-190</v>
      </c>
      <c r="M19" s="311">
        <f>150*6</f>
        <v>900</v>
      </c>
      <c r="N19" s="282"/>
      <c r="O19" s="284">
        <f t="shared" si="1"/>
        <v>0</v>
      </c>
    </row>
    <row r="20" spans="1:15" s="97" customFormat="1">
      <c r="A20" s="331"/>
      <c r="B20" s="138" t="s">
        <v>1308</v>
      </c>
      <c r="C20" s="328"/>
      <c r="D20" s="349"/>
      <c r="E20" s="349"/>
      <c r="F20" s="15" t="s">
        <v>1203</v>
      </c>
      <c r="G20" s="16">
        <v>1</v>
      </c>
      <c r="H20" s="17">
        <v>0</v>
      </c>
      <c r="I20" s="17">
        <v>190</v>
      </c>
      <c r="J20" s="380"/>
      <c r="K20" s="17">
        <v>0</v>
      </c>
      <c r="L20" s="60">
        <f t="shared" si="3"/>
        <v>190</v>
      </c>
      <c r="M20" s="311">
        <f t="shared" si="4"/>
        <v>190</v>
      </c>
      <c r="N20" s="282"/>
      <c r="O20" s="283">
        <f t="shared" si="1"/>
        <v>0</v>
      </c>
    </row>
    <row r="21" spans="1:15" s="97" customFormat="1">
      <c r="A21" s="329" t="s">
        <v>1200</v>
      </c>
      <c r="B21" s="332" t="s">
        <v>1289</v>
      </c>
      <c r="C21" s="326" t="s">
        <v>1201</v>
      </c>
      <c r="D21" s="329" t="s">
        <v>361</v>
      </c>
      <c r="E21" s="329" t="s">
        <v>41</v>
      </c>
      <c r="F21" s="15" t="s">
        <v>1288</v>
      </c>
      <c r="G21" s="16">
        <v>0.48</v>
      </c>
      <c r="H21" s="36">
        <v>330</v>
      </c>
      <c r="I21" s="17">
        <v>550</v>
      </c>
      <c r="J21" s="326" t="s">
        <v>42</v>
      </c>
      <c r="K21" s="36">
        <v>110</v>
      </c>
      <c r="L21" s="60">
        <f t="shared" si="3"/>
        <v>-4.4000000000000057</v>
      </c>
      <c r="M21" s="311">
        <f t="shared" si="4"/>
        <v>264</v>
      </c>
      <c r="N21" s="282"/>
      <c r="O21" s="284">
        <f t="shared" si="1"/>
        <v>158.4</v>
      </c>
    </row>
    <row r="22" spans="1:15" s="97" customFormat="1">
      <c r="A22" s="331"/>
      <c r="B22" s="334"/>
      <c r="C22" s="328"/>
      <c r="D22" s="331"/>
      <c r="E22" s="331"/>
      <c r="F22" s="15" t="s">
        <v>649</v>
      </c>
      <c r="G22" s="16">
        <v>2.84</v>
      </c>
      <c r="H22" s="36">
        <v>130</v>
      </c>
      <c r="I22" s="17">
        <v>400</v>
      </c>
      <c r="J22" s="328"/>
      <c r="K22" s="36">
        <v>110</v>
      </c>
      <c r="L22" s="60">
        <f t="shared" si="3"/>
        <v>656.8</v>
      </c>
      <c r="M22" s="311">
        <f t="shared" si="4"/>
        <v>1136</v>
      </c>
      <c r="N22" s="282"/>
      <c r="O22" s="284">
        <f t="shared" si="1"/>
        <v>369.2</v>
      </c>
    </row>
    <row r="23" spans="1:15" s="97" customFormat="1">
      <c r="A23" s="329" t="s">
        <v>1202</v>
      </c>
      <c r="B23" s="332" t="s">
        <v>1220</v>
      </c>
      <c r="C23" s="326" t="s">
        <v>1205</v>
      </c>
      <c r="D23" s="329" t="s">
        <v>1034</v>
      </c>
      <c r="E23" s="329" t="s">
        <v>1204</v>
      </c>
      <c r="F23" s="15" t="s">
        <v>708</v>
      </c>
      <c r="G23" s="16">
        <v>0</v>
      </c>
      <c r="H23" s="36">
        <v>300</v>
      </c>
      <c r="I23" s="17">
        <v>365</v>
      </c>
      <c r="J23" s="326" t="s">
        <v>152</v>
      </c>
      <c r="K23" s="36">
        <v>166</v>
      </c>
      <c r="L23" s="60">
        <f t="shared" si="3"/>
        <v>-166</v>
      </c>
      <c r="M23" s="311">
        <f t="shared" si="4"/>
        <v>0</v>
      </c>
      <c r="N23" s="282"/>
      <c r="O23" s="284">
        <f t="shared" si="1"/>
        <v>0</v>
      </c>
    </row>
    <row r="24" spans="1:15" s="97" customFormat="1">
      <c r="A24" s="330"/>
      <c r="B24" s="333"/>
      <c r="C24" s="327"/>
      <c r="D24" s="330"/>
      <c r="E24" s="330"/>
      <c r="F24" s="15" t="s">
        <v>709</v>
      </c>
      <c r="G24" s="16">
        <v>0</v>
      </c>
      <c r="H24" s="36">
        <v>220</v>
      </c>
      <c r="I24" s="17">
        <v>290</v>
      </c>
      <c r="J24" s="327"/>
      <c r="K24" s="36">
        <v>166</v>
      </c>
      <c r="L24" s="60">
        <f t="shared" si="3"/>
        <v>-166</v>
      </c>
      <c r="M24" s="311">
        <f t="shared" si="4"/>
        <v>0</v>
      </c>
      <c r="N24" s="282"/>
      <c r="O24" s="284">
        <f t="shared" si="1"/>
        <v>0</v>
      </c>
    </row>
    <row r="25" spans="1:15" s="97" customFormat="1">
      <c r="A25" s="330"/>
      <c r="B25" s="333"/>
      <c r="C25" s="327"/>
      <c r="D25" s="330"/>
      <c r="E25" s="330"/>
      <c r="F25" s="15" t="s">
        <v>710</v>
      </c>
      <c r="G25" s="16">
        <v>14.4</v>
      </c>
      <c r="H25" s="36">
        <v>140</v>
      </c>
      <c r="I25" s="17">
        <v>210</v>
      </c>
      <c r="J25" s="327"/>
      <c r="K25" s="36">
        <v>166</v>
      </c>
      <c r="L25" s="60">
        <f t="shared" si="3"/>
        <v>842</v>
      </c>
      <c r="M25" s="311">
        <f t="shared" si="4"/>
        <v>3024</v>
      </c>
      <c r="N25" s="282"/>
      <c r="O25" s="284">
        <f t="shared" si="1"/>
        <v>2016</v>
      </c>
    </row>
    <row r="26" spans="1:15" s="97" customFormat="1">
      <c r="A26" s="330"/>
      <c r="B26" s="333"/>
      <c r="C26" s="327"/>
      <c r="D26" s="330"/>
      <c r="E26" s="330"/>
      <c r="F26" s="15" t="s">
        <v>758</v>
      </c>
      <c r="G26" s="16">
        <v>5.4</v>
      </c>
      <c r="H26" s="36">
        <v>60</v>
      </c>
      <c r="I26" s="17">
        <v>210</v>
      </c>
      <c r="J26" s="327"/>
      <c r="K26" s="36">
        <v>166</v>
      </c>
      <c r="L26" s="60">
        <f t="shared" si="3"/>
        <v>644</v>
      </c>
      <c r="M26" s="311">
        <f t="shared" si="4"/>
        <v>1134</v>
      </c>
      <c r="N26" s="282"/>
      <c r="O26" s="284">
        <f t="shared" si="1"/>
        <v>324</v>
      </c>
    </row>
    <row r="27" spans="1:15" s="97" customFormat="1">
      <c r="A27" s="331"/>
      <c r="B27" s="334"/>
      <c r="C27" s="328"/>
      <c r="D27" s="331"/>
      <c r="E27" s="331"/>
      <c r="F27" s="15" t="s">
        <v>33</v>
      </c>
      <c r="G27" s="16">
        <v>0</v>
      </c>
      <c r="H27" s="36">
        <v>0</v>
      </c>
      <c r="I27" s="17">
        <v>40</v>
      </c>
      <c r="J27" s="328"/>
      <c r="K27" s="36">
        <v>166</v>
      </c>
      <c r="L27" s="60">
        <f t="shared" si="3"/>
        <v>-166</v>
      </c>
      <c r="M27" s="311">
        <f t="shared" si="4"/>
        <v>0</v>
      </c>
      <c r="N27" s="282"/>
      <c r="O27" s="284">
        <f t="shared" si="1"/>
        <v>0</v>
      </c>
    </row>
    <row r="28" spans="1:15" s="97" customFormat="1">
      <c r="A28" s="17" t="s">
        <v>1207</v>
      </c>
      <c r="B28" s="36" t="s">
        <v>1309</v>
      </c>
      <c r="C28" s="112" t="s">
        <v>1263</v>
      </c>
      <c r="D28" s="17" t="s">
        <v>1177</v>
      </c>
      <c r="E28" s="17" t="s">
        <v>1209</v>
      </c>
      <c r="F28" s="15" t="s">
        <v>1208</v>
      </c>
      <c r="G28" s="16">
        <v>22.268000000000001</v>
      </c>
      <c r="H28" s="36">
        <v>630</v>
      </c>
      <c r="I28" s="17">
        <v>740</v>
      </c>
      <c r="J28" s="112" t="s">
        <v>152</v>
      </c>
      <c r="K28" s="36">
        <v>485</v>
      </c>
      <c r="L28" s="60">
        <f t="shared" si="3"/>
        <v>1964.48</v>
      </c>
      <c r="M28" s="311">
        <f t="shared" si="4"/>
        <v>16478.32</v>
      </c>
      <c r="N28" s="282"/>
      <c r="O28" s="284">
        <f t="shared" si="1"/>
        <v>14028.84</v>
      </c>
    </row>
    <row r="29" spans="1:15" s="97" customFormat="1">
      <c r="A29" s="329" t="s">
        <v>1221</v>
      </c>
      <c r="B29" s="36" t="s">
        <v>1318</v>
      </c>
      <c r="C29" s="326" t="s">
        <v>1225</v>
      </c>
      <c r="D29" s="17" t="s">
        <v>988</v>
      </c>
      <c r="E29" s="92" t="s">
        <v>24</v>
      </c>
      <c r="F29" s="15" t="s">
        <v>136</v>
      </c>
      <c r="G29" s="16">
        <v>4.2699999999999996</v>
      </c>
      <c r="H29" s="17">
        <v>30</v>
      </c>
      <c r="I29" s="17">
        <v>200</v>
      </c>
      <c r="J29" s="378" t="s">
        <v>42</v>
      </c>
      <c r="K29" s="36">
        <v>220</v>
      </c>
      <c r="L29" s="60">
        <f t="shared" si="3"/>
        <v>505.9</v>
      </c>
      <c r="M29" s="311">
        <f t="shared" si="4"/>
        <v>853.99999999999989</v>
      </c>
      <c r="N29" s="282"/>
      <c r="O29" s="283">
        <f t="shared" si="1"/>
        <v>128.1</v>
      </c>
    </row>
    <row r="30" spans="1:15" s="97" customFormat="1">
      <c r="A30" s="331"/>
      <c r="B30" s="36" t="s">
        <v>1319</v>
      </c>
      <c r="C30" s="328"/>
      <c r="D30" s="335" t="s">
        <v>988</v>
      </c>
      <c r="E30" s="336"/>
      <c r="F30" s="15" t="s">
        <v>1197</v>
      </c>
      <c r="G30" s="16">
        <v>1</v>
      </c>
      <c r="H30" s="17">
        <v>0</v>
      </c>
      <c r="I30" s="17">
        <v>250</v>
      </c>
      <c r="J30" s="380"/>
      <c r="K30" s="36">
        <v>0</v>
      </c>
      <c r="L30" s="60">
        <f t="shared" si="3"/>
        <v>250</v>
      </c>
      <c r="M30" s="311">
        <f t="shared" si="4"/>
        <v>250</v>
      </c>
      <c r="N30" s="282"/>
      <c r="O30" s="283">
        <f t="shared" si="1"/>
        <v>0</v>
      </c>
    </row>
    <row r="31" spans="1:15" s="97" customFormat="1">
      <c r="A31" s="329" t="s">
        <v>1222</v>
      </c>
      <c r="B31" s="332" t="s">
        <v>1267</v>
      </c>
      <c r="C31" s="326" t="s">
        <v>1232</v>
      </c>
      <c r="D31" s="329" t="s">
        <v>648</v>
      </c>
      <c r="E31" s="329" t="s">
        <v>1230</v>
      </c>
      <c r="F31" s="15" t="s">
        <v>708</v>
      </c>
      <c r="G31" s="16">
        <v>4.24</v>
      </c>
      <c r="H31" s="36">
        <v>285</v>
      </c>
      <c r="I31" s="17">
        <v>365</v>
      </c>
      <c r="J31" s="326" t="s">
        <v>152</v>
      </c>
      <c r="K31" s="36">
        <v>80</v>
      </c>
      <c r="L31" s="60">
        <f t="shared" si="3"/>
        <v>259.20000000000005</v>
      </c>
      <c r="M31" s="311">
        <f t="shared" si="4"/>
        <v>1547.6000000000001</v>
      </c>
      <c r="N31" s="282"/>
      <c r="O31" s="284">
        <f t="shared" si="1"/>
        <v>1208.4000000000001</v>
      </c>
    </row>
    <row r="32" spans="1:15" s="97" customFormat="1">
      <c r="A32" s="330"/>
      <c r="B32" s="333"/>
      <c r="C32" s="327"/>
      <c r="D32" s="330"/>
      <c r="E32" s="330"/>
      <c r="F32" s="15" t="s">
        <v>709</v>
      </c>
      <c r="G32" s="16">
        <v>0</v>
      </c>
      <c r="H32" s="36">
        <v>205</v>
      </c>
      <c r="I32" s="17">
        <v>290</v>
      </c>
      <c r="J32" s="327"/>
      <c r="K32" s="36">
        <v>80</v>
      </c>
      <c r="L32" s="60">
        <f t="shared" si="3"/>
        <v>-80</v>
      </c>
      <c r="M32" s="311">
        <f t="shared" si="4"/>
        <v>0</v>
      </c>
      <c r="N32" s="282"/>
      <c r="O32" s="284">
        <f t="shared" si="1"/>
        <v>0</v>
      </c>
    </row>
    <row r="33" spans="1:15" s="97" customFormat="1">
      <c r="A33" s="330"/>
      <c r="B33" s="333"/>
      <c r="C33" s="327"/>
      <c r="D33" s="330"/>
      <c r="E33" s="330"/>
      <c r="F33" s="15" t="s">
        <v>710</v>
      </c>
      <c r="G33" s="16">
        <v>0</v>
      </c>
      <c r="H33" s="36">
        <v>125</v>
      </c>
      <c r="I33" s="17">
        <v>210</v>
      </c>
      <c r="J33" s="327"/>
      <c r="K33" s="36">
        <v>80</v>
      </c>
      <c r="L33" s="60">
        <f t="shared" si="3"/>
        <v>-80</v>
      </c>
      <c r="M33" s="311">
        <f t="shared" si="4"/>
        <v>0</v>
      </c>
      <c r="N33" s="282"/>
      <c r="O33" s="284">
        <f t="shared" si="1"/>
        <v>0</v>
      </c>
    </row>
    <row r="34" spans="1:15" s="97" customFormat="1">
      <c r="A34" s="330"/>
      <c r="B34" s="333"/>
      <c r="C34" s="327"/>
      <c r="D34" s="330"/>
      <c r="E34" s="330"/>
      <c r="F34" s="15" t="s">
        <v>758</v>
      </c>
      <c r="G34" s="16">
        <v>0</v>
      </c>
      <c r="H34" s="36">
        <v>45</v>
      </c>
      <c r="I34" s="17">
        <v>115</v>
      </c>
      <c r="J34" s="327"/>
      <c r="K34" s="36">
        <v>80</v>
      </c>
      <c r="L34" s="60">
        <f t="shared" si="3"/>
        <v>-80</v>
      </c>
      <c r="M34" s="311">
        <f t="shared" si="4"/>
        <v>0</v>
      </c>
      <c r="N34" s="282"/>
      <c r="O34" s="284">
        <f t="shared" si="1"/>
        <v>0</v>
      </c>
    </row>
    <row r="35" spans="1:15" s="97" customFormat="1">
      <c r="A35" s="330"/>
      <c r="B35" s="333"/>
      <c r="C35" s="327"/>
      <c r="D35" s="330"/>
      <c r="E35" s="330"/>
      <c r="F35" s="15" t="s">
        <v>33</v>
      </c>
      <c r="G35" s="16">
        <v>6.76</v>
      </c>
      <c r="H35" s="36">
        <v>10</v>
      </c>
      <c r="I35" s="17">
        <v>40</v>
      </c>
      <c r="J35" s="327"/>
      <c r="K35" s="36">
        <v>80</v>
      </c>
      <c r="L35" s="60">
        <f t="shared" si="3"/>
        <v>122.79999999999998</v>
      </c>
      <c r="M35" s="311">
        <f t="shared" si="4"/>
        <v>270.39999999999998</v>
      </c>
      <c r="N35" s="282"/>
      <c r="O35" s="284">
        <f t="shared" si="1"/>
        <v>67.599999999999994</v>
      </c>
    </row>
    <row r="36" spans="1:15" s="97" customFormat="1">
      <c r="A36" s="330"/>
      <c r="B36" s="333"/>
      <c r="C36" s="327"/>
      <c r="D36" s="330"/>
      <c r="E36" s="330"/>
      <c r="F36" s="15" t="s">
        <v>33</v>
      </c>
      <c r="G36" s="16">
        <v>2.15</v>
      </c>
      <c r="H36" s="36">
        <v>-140</v>
      </c>
      <c r="I36" s="17">
        <v>40</v>
      </c>
      <c r="J36" s="327"/>
      <c r="K36" s="36">
        <v>0</v>
      </c>
      <c r="L36" s="60">
        <f t="shared" si="3"/>
        <v>387</v>
      </c>
      <c r="M36" s="311">
        <f t="shared" si="4"/>
        <v>86</v>
      </c>
      <c r="N36" s="282"/>
      <c r="O36" s="284">
        <f t="shared" si="1"/>
        <v>-301</v>
      </c>
    </row>
    <row r="37" spans="1:15" s="97" customFormat="1">
      <c r="A37" s="330"/>
      <c r="B37" s="333"/>
      <c r="C37" s="327"/>
      <c r="D37" s="330"/>
      <c r="E37" s="330"/>
      <c r="F37" s="15" t="s">
        <v>1260</v>
      </c>
      <c r="G37" s="16">
        <v>2.65</v>
      </c>
      <c r="H37" s="36">
        <v>-140</v>
      </c>
      <c r="I37" s="17">
        <v>-50</v>
      </c>
      <c r="J37" s="327"/>
      <c r="K37" s="36">
        <v>0</v>
      </c>
      <c r="L37" s="60">
        <f t="shared" si="3"/>
        <v>238.5</v>
      </c>
      <c r="M37" s="311">
        <f t="shared" si="4"/>
        <v>-132.5</v>
      </c>
      <c r="N37" s="282"/>
      <c r="O37" s="284">
        <f t="shared" si="1"/>
        <v>-371</v>
      </c>
    </row>
    <row r="38" spans="1:15" s="97" customFormat="1">
      <c r="A38" s="331"/>
      <c r="B38" s="334"/>
      <c r="C38" s="328"/>
      <c r="D38" s="331"/>
      <c r="E38" s="331"/>
      <c r="F38" s="15" t="s">
        <v>1223</v>
      </c>
      <c r="G38" s="16">
        <v>3.18</v>
      </c>
      <c r="H38" s="36">
        <v>30</v>
      </c>
      <c r="I38" s="17">
        <v>100</v>
      </c>
      <c r="J38" s="328"/>
      <c r="K38" s="36">
        <v>80</v>
      </c>
      <c r="L38" s="60">
        <f t="shared" si="3"/>
        <v>142.60000000000002</v>
      </c>
      <c r="M38" s="311">
        <f t="shared" si="4"/>
        <v>318</v>
      </c>
      <c r="N38" s="282"/>
      <c r="O38" s="284">
        <f t="shared" si="1"/>
        <v>95.4</v>
      </c>
    </row>
    <row r="39" spans="1:15" s="97" customFormat="1">
      <c r="A39" s="329" t="s">
        <v>1226</v>
      </c>
      <c r="B39" s="332" t="s">
        <v>1289</v>
      </c>
      <c r="C39" s="401">
        <v>45951</v>
      </c>
      <c r="D39" s="329" t="s">
        <v>648</v>
      </c>
      <c r="E39" s="329" t="s">
        <v>41</v>
      </c>
      <c r="F39" s="15" t="s">
        <v>671</v>
      </c>
      <c r="G39" s="16">
        <v>0.12</v>
      </c>
      <c r="H39" s="36">
        <v>330</v>
      </c>
      <c r="I39" s="17">
        <v>550</v>
      </c>
      <c r="J39" s="326" t="s">
        <v>42</v>
      </c>
      <c r="K39" s="36">
        <v>110</v>
      </c>
      <c r="L39" s="60">
        <f t="shared" si="3"/>
        <v>-83.6</v>
      </c>
      <c r="M39" s="311">
        <f t="shared" si="4"/>
        <v>66</v>
      </c>
      <c r="N39" s="282"/>
      <c r="O39" s="284">
        <f t="shared" si="1"/>
        <v>39.6</v>
      </c>
    </row>
    <row r="40" spans="1:15" s="97" customFormat="1">
      <c r="A40" s="330"/>
      <c r="B40" s="334"/>
      <c r="C40" s="402"/>
      <c r="D40" s="330"/>
      <c r="E40" s="330"/>
      <c r="F40" s="15" t="s">
        <v>672</v>
      </c>
      <c r="G40" s="16">
        <v>2.4</v>
      </c>
      <c r="H40" s="36">
        <v>130</v>
      </c>
      <c r="I40" s="17">
        <v>400</v>
      </c>
      <c r="J40" s="327"/>
      <c r="K40" s="36">
        <v>110</v>
      </c>
      <c r="L40" s="60">
        <f t="shared" si="3"/>
        <v>538</v>
      </c>
      <c r="M40" s="311">
        <f t="shared" si="4"/>
        <v>960</v>
      </c>
      <c r="N40" s="282"/>
      <c r="O40" s="284">
        <f t="shared" si="1"/>
        <v>312</v>
      </c>
    </row>
    <row r="41" spans="1:15" s="97" customFormat="1">
      <c r="A41" s="331"/>
      <c r="B41" s="111" t="s">
        <v>1318</v>
      </c>
      <c r="C41" s="403"/>
      <c r="D41" s="331"/>
      <c r="E41" s="17" t="s">
        <v>24</v>
      </c>
      <c r="F41" s="15" t="s">
        <v>1317</v>
      </c>
      <c r="G41" s="16">
        <v>0.56999999999999995</v>
      </c>
      <c r="H41" s="36">
        <v>0</v>
      </c>
      <c r="I41" s="17">
        <v>120</v>
      </c>
      <c r="J41" s="328"/>
      <c r="K41" s="36">
        <v>0</v>
      </c>
      <c r="L41" s="60">
        <f t="shared" si="3"/>
        <v>68.399999999999991</v>
      </c>
      <c r="M41" s="311">
        <f t="shared" si="4"/>
        <v>68.399999999999991</v>
      </c>
      <c r="N41" s="282"/>
      <c r="O41" s="284">
        <f t="shared" si="1"/>
        <v>0</v>
      </c>
    </row>
    <row r="42" spans="1:15" s="97" customFormat="1">
      <c r="A42" s="329" t="s">
        <v>1227</v>
      </c>
      <c r="B42" s="332" t="s">
        <v>1268</v>
      </c>
      <c r="C42" s="326" t="s">
        <v>1233</v>
      </c>
      <c r="D42" s="329" t="s">
        <v>1177</v>
      </c>
      <c r="E42" s="329" t="s">
        <v>1231</v>
      </c>
      <c r="F42" s="15" t="s">
        <v>708</v>
      </c>
      <c r="G42" s="16">
        <v>0</v>
      </c>
      <c r="H42" s="36">
        <v>300</v>
      </c>
      <c r="I42" s="17">
        <v>365</v>
      </c>
      <c r="J42" s="326" t="s">
        <v>152</v>
      </c>
      <c r="K42" s="36">
        <v>166</v>
      </c>
      <c r="L42" s="60">
        <f t="shared" si="3"/>
        <v>-166</v>
      </c>
      <c r="M42" s="311">
        <f t="shared" si="4"/>
        <v>0</v>
      </c>
      <c r="N42" s="282"/>
      <c r="O42" s="284">
        <f t="shared" si="1"/>
        <v>0</v>
      </c>
    </row>
    <row r="43" spans="1:15" s="97" customFormat="1">
      <c r="A43" s="330"/>
      <c r="B43" s="333"/>
      <c r="C43" s="327"/>
      <c r="D43" s="330"/>
      <c r="E43" s="330"/>
      <c r="F43" s="15" t="s">
        <v>709</v>
      </c>
      <c r="G43" s="16">
        <v>0</v>
      </c>
      <c r="H43" s="36">
        <v>200</v>
      </c>
      <c r="I43" s="17">
        <v>290</v>
      </c>
      <c r="J43" s="327"/>
      <c r="K43" s="36">
        <v>166</v>
      </c>
      <c r="L43" s="60">
        <f t="shared" si="3"/>
        <v>-166</v>
      </c>
      <c r="M43" s="311">
        <f t="shared" si="4"/>
        <v>0</v>
      </c>
      <c r="N43" s="282"/>
      <c r="O43" s="284">
        <f t="shared" si="1"/>
        <v>0</v>
      </c>
    </row>
    <row r="44" spans="1:15" s="97" customFormat="1">
      <c r="A44" s="330"/>
      <c r="B44" s="333"/>
      <c r="C44" s="327"/>
      <c r="D44" s="330"/>
      <c r="E44" s="330"/>
      <c r="F44" s="15" t="s">
        <v>710</v>
      </c>
      <c r="G44" s="16">
        <v>24.08</v>
      </c>
      <c r="H44" s="36">
        <v>140</v>
      </c>
      <c r="I44" s="17">
        <v>210</v>
      </c>
      <c r="J44" s="327"/>
      <c r="K44" s="36">
        <v>166</v>
      </c>
      <c r="L44" s="60">
        <f t="shared" si="3"/>
        <v>1519.6</v>
      </c>
      <c r="M44" s="311">
        <f t="shared" si="4"/>
        <v>5056.7999999999993</v>
      </c>
      <c r="N44" s="282"/>
      <c r="O44" s="284">
        <f t="shared" si="1"/>
        <v>3371.2</v>
      </c>
    </row>
    <row r="45" spans="1:15" s="97" customFormat="1">
      <c r="A45" s="330"/>
      <c r="B45" s="333"/>
      <c r="C45" s="327"/>
      <c r="D45" s="330"/>
      <c r="E45" s="330"/>
      <c r="F45" s="15" t="s">
        <v>758</v>
      </c>
      <c r="G45" s="16">
        <v>0</v>
      </c>
      <c r="H45" s="36">
        <v>60</v>
      </c>
      <c r="I45" s="17">
        <v>140</v>
      </c>
      <c r="J45" s="327"/>
      <c r="K45" s="36">
        <v>166</v>
      </c>
      <c r="L45" s="60">
        <f t="shared" si="3"/>
        <v>-166</v>
      </c>
      <c r="M45" s="311">
        <f t="shared" si="4"/>
        <v>0</v>
      </c>
      <c r="N45" s="282"/>
      <c r="O45" s="284">
        <f t="shared" si="1"/>
        <v>0</v>
      </c>
    </row>
    <row r="46" spans="1:15" s="97" customFormat="1">
      <c r="A46" s="331"/>
      <c r="B46" s="334"/>
      <c r="C46" s="328"/>
      <c r="D46" s="331"/>
      <c r="E46" s="331"/>
      <c r="F46" s="15" t="s">
        <v>33</v>
      </c>
      <c r="G46" s="16">
        <v>0</v>
      </c>
      <c r="H46" s="36">
        <v>0</v>
      </c>
      <c r="I46" s="17">
        <v>40</v>
      </c>
      <c r="J46" s="328"/>
      <c r="K46" s="36">
        <v>166</v>
      </c>
      <c r="L46" s="60">
        <f t="shared" si="3"/>
        <v>-166</v>
      </c>
      <c r="M46" s="311">
        <f t="shared" si="4"/>
        <v>0</v>
      </c>
      <c r="N46" s="282"/>
      <c r="O46" s="284">
        <f t="shared" si="1"/>
        <v>0</v>
      </c>
    </row>
    <row r="47" spans="1:15" s="97" customFormat="1">
      <c r="A47" s="329" t="s">
        <v>1234</v>
      </c>
      <c r="B47" s="337" t="s">
        <v>1310</v>
      </c>
      <c r="C47" s="326" t="s">
        <v>1259</v>
      </c>
      <c r="D47" s="329" t="s">
        <v>636</v>
      </c>
      <c r="E47" s="329" t="s">
        <v>1235</v>
      </c>
      <c r="F47" s="15" t="s">
        <v>708</v>
      </c>
      <c r="G47" s="16">
        <v>10.48</v>
      </c>
      <c r="H47" s="36">
        <v>280</v>
      </c>
      <c r="I47" s="17">
        <v>365</v>
      </c>
      <c r="J47" s="326" t="s">
        <v>152</v>
      </c>
      <c r="K47" s="36">
        <v>127</v>
      </c>
      <c r="L47" s="18">
        <f>(I47-H47)*G47-K47</f>
        <v>763.80000000000007</v>
      </c>
      <c r="M47" s="311">
        <f t="shared" si="4"/>
        <v>3825.2000000000003</v>
      </c>
      <c r="N47" s="282"/>
      <c r="O47" s="284">
        <f t="shared" si="1"/>
        <v>2934.4</v>
      </c>
    </row>
    <row r="48" spans="1:15" s="97" customFormat="1">
      <c r="A48" s="330"/>
      <c r="B48" s="339"/>
      <c r="C48" s="327"/>
      <c r="D48" s="330"/>
      <c r="E48" s="330"/>
      <c r="F48" s="15" t="s">
        <v>709</v>
      </c>
      <c r="G48" s="16">
        <v>1.4</v>
      </c>
      <c r="H48" s="36">
        <v>220</v>
      </c>
      <c r="I48" s="17">
        <v>290</v>
      </c>
      <c r="J48" s="327"/>
      <c r="K48" s="36">
        <v>127</v>
      </c>
      <c r="L48" s="18">
        <f t="shared" si="3"/>
        <v>-29</v>
      </c>
      <c r="M48" s="320">
        <f t="shared" si="4"/>
        <v>406</v>
      </c>
      <c r="N48" s="282"/>
      <c r="O48" s="284">
        <f t="shared" si="1"/>
        <v>308</v>
      </c>
    </row>
    <row r="49" spans="1:15" s="97" customFormat="1">
      <c r="A49" s="330"/>
      <c r="B49" s="339"/>
      <c r="C49" s="327"/>
      <c r="D49" s="330"/>
      <c r="E49" s="330"/>
      <c r="F49" s="15" t="s">
        <v>710</v>
      </c>
      <c r="G49" s="158">
        <v>2.1</v>
      </c>
      <c r="H49" s="161">
        <v>120</v>
      </c>
      <c r="I49" s="92">
        <v>210</v>
      </c>
      <c r="J49" s="327"/>
      <c r="K49" s="161">
        <v>0</v>
      </c>
      <c r="L49" s="160">
        <f t="shared" si="3"/>
        <v>189</v>
      </c>
      <c r="M49" s="323">
        <f t="shared" si="4"/>
        <v>441</v>
      </c>
      <c r="N49" s="282"/>
      <c r="O49" s="284">
        <f t="shared" si="1"/>
        <v>252</v>
      </c>
    </row>
    <row r="50" spans="1:15" s="97" customFormat="1">
      <c r="A50" s="330"/>
      <c r="B50" s="339"/>
      <c r="C50" s="327"/>
      <c r="D50" s="330"/>
      <c r="E50" s="330"/>
      <c r="F50" s="15" t="s">
        <v>758</v>
      </c>
      <c r="G50" s="158">
        <v>1.4</v>
      </c>
      <c r="H50" s="161">
        <v>15</v>
      </c>
      <c r="I50" s="92">
        <v>115</v>
      </c>
      <c r="J50" s="327"/>
      <c r="K50" s="161">
        <v>126</v>
      </c>
      <c r="L50" s="160">
        <f t="shared" si="3"/>
        <v>14</v>
      </c>
      <c r="M50" s="323">
        <f t="shared" si="4"/>
        <v>161</v>
      </c>
      <c r="N50" s="282"/>
      <c r="O50" s="269">
        <f t="shared" si="1"/>
        <v>21</v>
      </c>
    </row>
    <row r="51" spans="1:15" s="260" customFormat="1">
      <c r="A51" s="412" t="s">
        <v>1236</v>
      </c>
      <c r="B51" s="369" t="s">
        <v>1036</v>
      </c>
      <c r="C51" s="369" t="s">
        <v>1036</v>
      </c>
      <c r="D51" s="294" t="s">
        <v>1247</v>
      </c>
      <c r="E51" s="294" t="s">
        <v>24</v>
      </c>
      <c r="F51" s="295" t="s">
        <v>136</v>
      </c>
      <c r="G51" s="296">
        <v>3</v>
      </c>
      <c r="H51" s="294">
        <v>0</v>
      </c>
      <c r="I51" s="294">
        <v>0</v>
      </c>
      <c r="J51" s="410" t="s">
        <v>42</v>
      </c>
      <c r="K51" s="297">
        <v>0</v>
      </c>
      <c r="L51" s="298">
        <f t="shared" si="3"/>
        <v>0</v>
      </c>
      <c r="M51" s="299">
        <f t="shared" si="4"/>
        <v>0</v>
      </c>
      <c r="N51" s="300"/>
      <c r="O51" s="301">
        <f t="shared" si="1"/>
        <v>0</v>
      </c>
    </row>
    <row r="52" spans="1:15" s="260" customFormat="1">
      <c r="A52" s="413"/>
      <c r="B52" s="370"/>
      <c r="C52" s="370"/>
      <c r="D52" s="408" t="s">
        <v>847</v>
      </c>
      <c r="E52" s="409"/>
      <c r="F52" s="295" t="s">
        <v>1197</v>
      </c>
      <c r="G52" s="296">
        <v>1</v>
      </c>
      <c r="H52" s="294">
        <v>0</v>
      </c>
      <c r="I52" s="294">
        <v>0</v>
      </c>
      <c r="J52" s="411"/>
      <c r="K52" s="297">
        <v>0</v>
      </c>
      <c r="L52" s="302">
        <f t="shared" si="3"/>
        <v>0</v>
      </c>
      <c r="M52" s="303">
        <f t="shared" si="4"/>
        <v>0</v>
      </c>
      <c r="N52" s="300"/>
      <c r="O52" s="304">
        <f t="shared" si="1"/>
        <v>0</v>
      </c>
    </row>
    <row r="53" spans="1:15" s="97" customFormat="1">
      <c r="A53" s="329" t="s">
        <v>1252</v>
      </c>
      <c r="B53" s="337" t="s">
        <v>1289</v>
      </c>
      <c r="C53" s="326" t="s">
        <v>1253</v>
      </c>
      <c r="D53" s="329" t="s">
        <v>648</v>
      </c>
      <c r="E53" s="329" t="s">
        <v>41</v>
      </c>
      <c r="F53" s="15" t="s">
        <v>671</v>
      </c>
      <c r="G53" s="16">
        <v>1.845</v>
      </c>
      <c r="H53" s="36">
        <v>330</v>
      </c>
      <c r="I53" s="17">
        <v>550</v>
      </c>
      <c r="J53" s="326" t="s">
        <v>42</v>
      </c>
      <c r="K53" s="36">
        <v>110</v>
      </c>
      <c r="L53" s="225">
        <f t="shared" si="3"/>
        <v>295.89999999999998</v>
      </c>
      <c r="M53" s="324">
        <f t="shared" si="4"/>
        <v>1014.75</v>
      </c>
      <c r="N53" s="282"/>
      <c r="O53" s="284">
        <f t="shared" si="1"/>
        <v>608.85</v>
      </c>
    </row>
    <row r="54" spans="1:15" s="97" customFormat="1">
      <c r="A54" s="331"/>
      <c r="B54" s="338"/>
      <c r="C54" s="328"/>
      <c r="D54" s="331"/>
      <c r="E54" s="331"/>
      <c r="F54" s="15" t="s">
        <v>672</v>
      </c>
      <c r="G54" s="16">
        <v>1.5449999999999999</v>
      </c>
      <c r="H54" s="36">
        <v>130</v>
      </c>
      <c r="I54" s="17">
        <v>400</v>
      </c>
      <c r="J54" s="328"/>
      <c r="K54" s="36">
        <v>110</v>
      </c>
      <c r="L54" s="225">
        <f t="shared" si="3"/>
        <v>307.14999999999998</v>
      </c>
      <c r="M54" s="324">
        <f t="shared" si="4"/>
        <v>618</v>
      </c>
      <c r="N54" s="282"/>
      <c r="O54" s="284">
        <f t="shared" si="1"/>
        <v>200.85</v>
      </c>
    </row>
    <row r="55" spans="1:15" s="20" customFormat="1">
      <c r="A55" s="404" t="s">
        <v>1254</v>
      </c>
      <c r="B55" s="36" t="s">
        <v>1307</v>
      </c>
      <c r="C55" s="406" t="s">
        <v>1263</v>
      </c>
      <c r="D55" s="349" t="s">
        <v>1094</v>
      </c>
      <c r="E55" s="37" t="s">
        <v>17</v>
      </c>
      <c r="F55" s="58" t="s">
        <v>1255</v>
      </c>
      <c r="G55" s="66">
        <v>3.0089999999999999</v>
      </c>
      <c r="H55" s="37">
        <v>0</v>
      </c>
      <c r="I55" s="37">
        <v>140</v>
      </c>
      <c r="J55" s="326" t="s">
        <v>152</v>
      </c>
      <c r="K55" s="67">
        <v>820</v>
      </c>
      <c r="L55" s="18">
        <f t="shared" si="3"/>
        <v>-398.74</v>
      </c>
      <c r="M55" s="311">
        <f t="shared" si="4"/>
        <v>421.26</v>
      </c>
      <c r="N55" s="278"/>
      <c r="O55" s="283">
        <f t="shared" si="1"/>
        <v>0</v>
      </c>
    </row>
    <row r="56" spans="1:15" s="20" customFormat="1">
      <c r="A56" s="405"/>
      <c r="B56" s="36" t="s">
        <v>1315</v>
      </c>
      <c r="C56" s="407"/>
      <c r="D56" s="349"/>
      <c r="E56" s="17" t="s">
        <v>1216</v>
      </c>
      <c r="F56" s="58" t="s">
        <v>1217</v>
      </c>
      <c r="G56" s="66">
        <v>1</v>
      </c>
      <c r="H56" s="37">
        <v>0</v>
      </c>
      <c r="I56" s="37">
        <v>500</v>
      </c>
      <c r="J56" s="328"/>
      <c r="K56" s="67">
        <v>0</v>
      </c>
      <c r="L56" s="18">
        <f t="shared" si="3"/>
        <v>500</v>
      </c>
      <c r="M56" s="311">
        <f t="shared" si="4"/>
        <v>500</v>
      </c>
      <c r="N56" s="278"/>
      <c r="O56" s="283">
        <f t="shared" si="1"/>
        <v>0</v>
      </c>
    </row>
    <row r="57" spans="1:15" s="20" customFormat="1">
      <c r="A57" s="329" t="s">
        <v>1256</v>
      </c>
      <c r="B57" s="339" t="s">
        <v>1313</v>
      </c>
      <c r="C57" s="326" t="s">
        <v>1258</v>
      </c>
      <c r="D57" s="17" t="s">
        <v>1075</v>
      </c>
      <c r="E57" s="329" t="s">
        <v>233</v>
      </c>
      <c r="F57" s="15" t="s">
        <v>1076</v>
      </c>
      <c r="G57" s="16">
        <v>1</v>
      </c>
      <c r="H57" s="36">
        <v>0</v>
      </c>
      <c r="I57" s="17">
        <v>320</v>
      </c>
      <c r="J57" s="326" t="s">
        <v>42</v>
      </c>
      <c r="K57" s="332">
        <v>318</v>
      </c>
      <c r="L57" s="60">
        <f t="shared" si="3"/>
        <v>2</v>
      </c>
      <c r="M57" s="320">
        <f t="shared" si="4"/>
        <v>320</v>
      </c>
      <c r="N57" s="278"/>
      <c r="O57" s="284">
        <f t="shared" si="1"/>
        <v>0</v>
      </c>
    </row>
    <row r="58" spans="1:15" s="20" customFormat="1">
      <c r="A58" s="330"/>
      <c r="B58" s="339"/>
      <c r="C58" s="327"/>
      <c r="D58" s="329" t="s">
        <v>548</v>
      </c>
      <c r="E58" s="330"/>
      <c r="F58" s="15" t="s">
        <v>548</v>
      </c>
      <c r="G58" s="16">
        <v>6.73</v>
      </c>
      <c r="H58" s="36">
        <v>290</v>
      </c>
      <c r="I58" s="17">
        <v>0</v>
      </c>
      <c r="J58" s="327"/>
      <c r="K58" s="333"/>
      <c r="L58" s="60">
        <f t="shared" si="3"/>
        <v>-1951.7</v>
      </c>
      <c r="M58" s="320">
        <f t="shared" si="4"/>
        <v>0</v>
      </c>
      <c r="N58" s="278"/>
      <c r="O58" s="284">
        <f t="shared" si="1"/>
        <v>1951.7</v>
      </c>
    </row>
    <row r="59" spans="1:15" s="20" customFormat="1">
      <c r="A59" s="330"/>
      <c r="B59" s="339"/>
      <c r="C59" s="327"/>
      <c r="D59" s="330"/>
      <c r="E59" s="330"/>
      <c r="F59" s="15" t="s">
        <v>548</v>
      </c>
      <c r="G59" s="16">
        <v>6.9050000000000002</v>
      </c>
      <c r="H59" s="36">
        <v>0</v>
      </c>
      <c r="I59" s="17">
        <v>410</v>
      </c>
      <c r="J59" s="327"/>
      <c r="K59" s="333"/>
      <c r="L59" s="60">
        <f t="shared" si="3"/>
        <v>2831.05</v>
      </c>
      <c r="M59" s="320">
        <f t="shared" si="4"/>
        <v>2831.05</v>
      </c>
      <c r="N59" s="278"/>
      <c r="O59" s="284">
        <f t="shared" si="1"/>
        <v>0</v>
      </c>
    </row>
    <row r="60" spans="1:15" s="20" customFormat="1">
      <c r="A60" s="331"/>
      <c r="B60" s="138"/>
      <c r="C60" s="328"/>
      <c r="D60" s="331"/>
      <c r="E60" s="17" t="s">
        <v>24</v>
      </c>
      <c r="F60" s="15" t="s">
        <v>1194</v>
      </c>
      <c r="G60" s="16">
        <v>0</v>
      </c>
      <c r="H60" s="36">
        <v>0</v>
      </c>
      <c r="I60" s="17">
        <v>180</v>
      </c>
      <c r="J60" s="328"/>
      <c r="K60" s="36">
        <v>0</v>
      </c>
      <c r="L60" s="60">
        <f t="shared" si="3"/>
        <v>0</v>
      </c>
      <c r="M60" s="281">
        <f t="shared" si="4"/>
        <v>0</v>
      </c>
      <c r="N60" s="278"/>
      <c r="O60" s="284">
        <f t="shared" si="1"/>
        <v>0</v>
      </c>
    </row>
    <row r="61" spans="1:15" s="20" customFormat="1">
      <c r="A61" s="329" t="s">
        <v>1257</v>
      </c>
      <c r="B61" s="332" t="s">
        <v>1276</v>
      </c>
      <c r="C61" s="360" t="s">
        <v>1262</v>
      </c>
      <c r="D61" s="329" t="s">
        <v>1034</v>
      </c>
      <c r="E61" s="329" t="s">
        <v>1261</v>
      </c>
      <c r="F61" s="58" t="s">
        <v>708</v>
      </c>
      <c r="G61" s="66">
        <v>0</v>
      </c>
      <c r="H61" s="67">
        <v>295</v>
      </c>
      <c r="I61" s="37">
        <v>360</v>
      </c>
      <c r="J61" s="329" t="s">
        <v>152</v>
      </c>
      <c r="K61" s="67">
        <v>166</v>
      </c>
      <c r="L61" s="18">
        <f t="shared" si="3"/>
        <v>-166</v>
      </c>
      <c r="M61" s="311">
        <f t="shared" si="4"/>
        <v>0</v>
      </c>
      <c r="N61" s="278"/>
      <c r="O61" s="284">
        <f t="shared" si="1"/>
        <v>0</v>
      </c>
    </row>
    <row r="62" spans="1:15" s="20" customFormat="1">
      <c r="A62" s="330"/>
      <c r="B62" s="333"/>
      <c r="C62" s="362"/>
      <c r="D62" s="330"/>
      <c r="E62" s="330"/>
      <c r="F62" s="58" t="s">
        <v>709</v>
      </c>
      <c r="G62" s="66">
        <v>3.68</v>
      </c>
      <c r="H62" s="67">
        <v>140</v>
      </c>
      <c r="I62" s="37">
        <v>285</v>
      </c>
      <c r="J62" s="330"/>
      <c r="K62" s="67">
        <v>166</v>
      </c>
      <c r="L62" s="18">
        <f t="shared" si="3"/>
        <v>367.6</v>
      </c>
      <c r="M62" s="311">
        <f t="shared" si="4"/>
        <v>1048.8</v>
      </c>
      <c r="N62" s="278"/>
      <c r="O62" s="284">
        <f t="shared" si="1"/>
        <v>515.20000000000005</v>
      </c>
    </row>
    <row r="63" spans="1:15" s="20" customFormat="1">
      <c r="A63" s="330"/>
      <c r="B63" s="333"/>
      <c r="C63" s="362"/>
      <c r="D63" s="330"/>
      <c r="E63" s="330"/>
      <c r="F63" s="58" t="s">
        <v>710</v>
      </c>
      <c r="G63" s="66">
        <v>18.48</v>
      </c>
      <c r="H63" s="67">
        <v>140</v>
      </c>
      <c r="I63" s="37">
        <v>210</v>
      </c>
      <c r="J63" s="330"/>
      <c r="K63" s="67">
        <v>166</v>
      </c>
      <c r="L63" s="18">
        <f t="shared" si="3"/>
        <v>1127.6000000000001</v>
      </c>
      <c r="M63" s="311">
        <f t="shared" si="4"/>
        <v>3880.8</v>
      </c>
      <c r="N63" s="278"/>
      <c r="O63" s="284">
        <f t="shared" si="1"/>
        <v>2587.2000000000003</v>
      </c>
    </row>
    <row r="64" spans="1:15" s="20" customFormat="1">
      <c r="A64" s="330"/>
      <c r="B64" s="333"/>
      <c r="C64" s="362"/>
      <c r="D64" s="330"/>
      <c r="E64" s="330"/>
      <c r="F64" s="58" t="s">
        <v>758</v>
      </c>
      <c r="G64" s="66">
        <v>0</v>
      </c>
      <c r="H64" s="67">
        <v>40</v>
      </c>
      <c r="I64" s="37">
        <v>115</v>
      </c>
      <c r="J64" s="330"/>
      <c r="K64" s="67">
        <v>166</v>
      </c>
      <c r="L64" s="18">
        <f t="shared" si="3"/>
        <v>-166</v>
      </c>
      <c r="M64" s="311">
        <f t="shared" si="4"/>
        <v>0</v>
      </c>
      <c r="N64" s="278"/>
      <c r="O64" s="284">
        <f t="shared" si="1"/>
        <v>0</v>
      </c>
    </row>
    <row r="65" spans="1:18" s="20" customFormat="1">
      <c r="A65" s="331"/>
      <c r="B65" s="334"/>
      <c r="C65" s="361"/>
      <c r="D65" s="331"/>
      <c r="E65" s="331"/>
      <c r="F65" s="58" t="s">
        <v>33</v>
      </c>
      <c r="G65" s="66">
        <v>0</v>
      </c>
      <c r="H65" s="67">
        <v>0</v>
      </c>
      <c r="I65" s="37">
        <v>40</v>
      </c>
      <c r="J65" s="331"/>
      <c r="K65" s="67">
        <v>166</v>
      </c>
      <c r="L65" s="18">
        <f t="shared" si="3"/>
        <v>-166</v>
      </c>
      <c r="M65" s="311">
        <f t="shared" si="4"/>
        <v>0</v>
      </c>
      <c r="N65" s="278"/>
      <c r="O65" s="284">
        <f t="shared" si="1"/>
        <v>0</v>
      </c>
    </row>
    <row r="66" spans="1:18" s="97" customFormat="1">
      <c r="A66" s="37"/>
      <c r="B66" s="114" t="s">
        <v>1287</v>
      </c>
      <c r="C66" s="22"/>
      <c r="D66" s="37" t="s">
        <v>361</v>
      </c>
      <c r="E66" s="37" t="s">
        <v>847</v>
      </c>
      <c r="F66" s="15" t="s">
        <v>1272</v>
      </c>
      <c r="G66" s="16">
        <v>1</v>
      </c>
      <c r="H66" s="36">
        <v>2926.82</v>
      </c>
      <c r="I66" s="17">
        <v>3277.42</v>
      </c>
      <c r="J66" s="22" t="s">
        <v>361</v>
      </c>
      <c r="K66" s="17">
        <v>0</v>
      </c>
      <c r="L66" s="60">
        <f t="shared" si="3"/>
        <v>350.59999999999991</v>
      </c>
      <c r="M66" s="311">
        <f t="shared" si="4"/>
        <v>3277.42</v>
      </c>
      <c r="N66" s="282"/>
      <c r="O66" s="284">
        <f t="shared" si="1"/>
        <v>2926.82</v>
      </c>
    </row>
    <row r="67" spans="1:18" s="20" customFormat="1">
      <c r="A67" s="37"/>
      <c r="B67" s="114" t="s">
        <v>1286</v>
      </c>
      <c r="C67" s="22"/>
      <c r="D67" s="37" t="s">
        <v>361</v>
      </c>
      <c r="E67" s="37" t="s">
        <v>988</v>
      </c>
      <c r="F67" s="15" t="s">
        <v>1272</v>
      </c>
      <c r="G67" s="16">
        <v>1</v>
      </c>
      <c r="H67" s="36">
        <v>1667.02</v>
      </c>
      <c r="I67" s="17">
        <v>1757.82</v>
      </c>
      <c r="J67" s="22" t="s">
        <v>361</v>
      </c>
      <c r="K67" s="17">
        <v>0</v>
      </c>
      <c r="L67" s="60">
        <f t="shared" si="3"/>
        <v>90.799999999999955</v>
      </c>
      <c r="M67" s="311">
        <f t="shared" si="4"/>
        <v>1757.82</v>
      </c>
      <c r="N67" s="282"/>
      <c r="O67" s="284">
        <f t="shared" si="1"/>
        <v>1667.02</v>
      </c>
      <c r="P67" s="97"/>
      <c r="Q67" s="97"/>
      <c r="R67" s="97"/>
    </row>
    <row r="68" spans="1:18" s="20" customFormat="1">
      <c r="A68" s="308"/>
      <c r="B68" s="82" t="s">
        <v>1348</v>
      </c>
      <c r="C68" s="393" t="s">
        <v>1347</v>
      </c>
      <c r="D68" s="394"/>
      <c r="E68" s="96" t="s">
        <v>41</v>
      </c>
      <c r="F68" s="87" t="s">
        <v>1349</v>
      </c>
      <c r="G68" s="81">
        <v>1</v>
      </c>
      <c r="H68" s="83">
        <v>0</v>
      </c>
      <c r="I68" s="83">
        <v>-6544.75</v>
      </c>
      <c r="J68" s="61" t="s">
        <v>1100</v>
      </c>
      <c r="K68" s="83">
        <v>0</v>
      </c>
      <c r="L68" s="88">
        <f t="shared" si="3"/>
        <v>-6544.75</v>
      </c>
      <c r="M68" s="322">
        <f t="shared" si="4"/>
        <v>-6544.75</v>
      </c>
      <c r="N68" s="282"/>
      <c r="O68" s="284"/>
      <c r="P68" s="97"/>
      <c r="Q68" s="97"/>
      <c r="R68" s="97"/>
    </row>
    <row r="69" spans="1:18" s="20" customFormat="1">
      <c r="A69" s="37"/>
      <c r="B69" s="67" t="s">
        <v>1355</v>
      </c>
      <c r="C69" s="395" t="s">
        <v>1353</v>
      </c>
      <c r="D69" s="396"/>
      <c r="E69" s="37" t="s">
        <v>41</v>
      </c>
      <c r="F69" s="15" t="s">
        <v>1354</v>
      </c>
      <c r="G69" s="16">
        <v>1</v>
      </c>
      <c r="H69" s="17">
        <v>0</v>
      </c>
      <c r="I69" s="17">
        <v>5644.75</v>
      </c>
      <c r="J69" s="22" t="s">
        <v>1100</v>
      </c>
      <c r="K69" s="17">
        <v>0</v>
      </c>
      <c r="L69" s="60">
        <f t="shared" si="3"/>
        <v>5644.75</v>
      </c>
      <c r="M69" s="311">
        <f t="shared" si="4"/>
        <v>5644.75</v>
      </c>
      <c r="N69" s="282"/>
      <c r="O69" s="284"/>
      <c r="P69" s="97"/>
      <c r="Q69" s="97"/>
      <c r="R69" s="97"/>
    </row>
    <row r="70" spans="1:18">
      <c r="A70" s="6"/>
      <c r="B70" s="98"/>
      <c r="C70" s="98"/>
      <c r="D70" s="6"/>
      <c r="E70" s="6"/>
      <c r="F70" s="9"/>
      <c r="G70" s="10"/>
      <c r="H70" s="6"/>
      <c r="I70" s="6"/>
      <c r="J70" s="98"/>
      <c r="K70" s="6"/>
      <c r="L70" s="13">
        <f t="shared" si="3"/>
        <v>0</v>
      </c>
      <c r="M70" s="292">
        <f t="shared" si="4"/>
        <v>0</v>
      </c>
      <c r="N70" s="293"/>
      <c r="O70" s="273">
        <f t="shared" si="1"/>
        <v>0</v>
      </c>
    </row>
    <row r="71" spans="1:18" s="20" customFormat="1" ht="17" thickBot="1">
      <c r="A71" s="234"/>
      <c r="B71" s="234"/>
      <c r="C71" s="234"/>
      <c r="D71" s="234"/>
      <c r="E71" s="234"/>
      <c r="F71" s="235"/>
      <c r="G71" s="236">
        <f>SUM(G7:G70)</f>
        <v>213.58399999999997</v>
      </c>
      <c r="H71" s="235"/>
      <c r="I71" s="235"/>
      <c r="J71" s="234"/>
      <c r="K71" s="237"/>
      <c r="L71" s="238">
        <f>SUM(L7:L70)</f>
        <v>12273.259999999997</v>
      </c>
      <c r="M71" s="238">
        <f>SUM(M7:M70)</f>
        <v>68442.860000000015</v>
      </c>
      <c r="O71" s="240">
        <f>SUM(O7:O70)</f>
        <v>47106.599999999984</v>
      </c>
    </row>
    <row r="72" spans="1:18" s="20" customFormat="1" ht="17" thickBot="1">
      <c r="A72" s="204"/>
      <c r="B72" s="205"/>
      <c r="C72" s="205"/>
      <c r="D72" s="205"/>
      <c r="E72" s="205"/>
      <c r="F72" s="206"/>
      <c r="G72" s="207"/>
      <c r="H72" s="206"/>
      <c r="I72" s="206"/>
      <c r="J72" s="205" t="s">
        <v>13</v>
      </c>
      <c r="K72" s="208">
        <f>M71/G71</f>
        <v>320.44937823057916</v>
      </c>
      <c r="L72" s="209">
        <f>L71/G71</f>
        <v>57.463386770544602</v>
      </c>
      <c r="M72" s="210">
        <f>L71/M71</f>
        <v>0.17932126156037304</v>
      </c>
      <c r="O72" s="239">
        <f>O71/M71</f>
        <v>0.6882617120324892</v>
      </c>
    </row>
  </sheetData>
  <mergeCells count="98">
    <mergeCell ref="B61:B65"/>
    <mergeCell ref="A61:A65"/>
    <mergeCell ref="J61:J65"/>
    <mergeCell ref="K57:K59"/>
    <mergeCell ref="D58:D60"/>
    <mergeCell ref="E61:E65"/>
    <mergeCell ref="D61:D65"/>
    <mergeCell ref="C61:C65"/>
    <mergeCell ref="A57:A60"/>
    <mergeCell ref="B57:B59"/>
    <mergeCell ref="C57:C60"/>
    <mergeCell ref="E57:E59"/>
    <mergeCell ref="J57:J60"/>
    <mergeCell ref="J55:J56"/>
    <mergeCell ref="D52:E52"/>
    <mergeCell ref="J51:J52"/>
    <mergeCell ref="A51:A52"/>
    <mergeCell ref="C51:C52"/>
    <mergeCell ref="E53:E54"/>
    <mergeCell ref="D53:D54"/>
    <mergeCell ref="C53:C54"/>
    <mergeCell ref="B53:B54"/>
    <mergeCell ref="A53:A54"/>
    <mergeCell ref="J53:J54"/>
    <mergeCell ref="B51:B52"/>
    <mergeCell ref="E42:E46"/>
    <mergeCell ref="D42:D46"/>
    <mergeCell ref="C42:C46"/>
    <mergeCell ref="A55:A56"/>
    <mergeCell ref="C55:C56"/>
    <mergeCell ref="D55:D56"/>
    <mergeCell ref="A47:A50"/>
    <mergeCell ref="B47:B50"/>
    <mergeCell ref="C47:C50"/>
    <mergeCell ref="D47:D50"/>
    <mergeCell ref="E47:E50"/>
    <mergeCell ref="B39:B40"/>
    <mergeCell ref="A39:A41"/>
    <mergeCell ref="C39:C41"/>
    <mergeCell ref="D39:D41"/>
    <mergeCell ref="A42:A46"/>
    <mergeCell ref="B42:B46"/>
    <mergeCell ref="A31:A38"/>
    <mergeCell ref="B31:B38"/>
    <mergeCell ref="J29:J30"/>
    <mergeCell ref="D30:E30"/>
    <mergeCell ref="A29:A30"/>
    <mergeCell ref="C29:C30"/>
    <mergeCell ref="J31:J38"/>
    <mergeCell ref="E31:E38"/>
    <mergeCell ref="D31:D38"/>
    <mergeCell ref="C31:C38"/>
    <mergeCell ref="A1:O3"/>
    <mergeCell ref="J7:J11"/>
    <mergeCell ref="E7:E11"/>
    <mergeCell ref="D7:D11"/>
    <mergeCell ref="C7:C11"/>
    <mergeCell ref="B7:B11"/>
    <mergeCell ref="A7:A11"/>
    <mergeCell ref="E12:E13"/>
    <mergeCell ref="J12:J13"/>
    <mergeCell ref="B16:B18"/>
    <mergeCell ref="C16:C18"/>
    <mergeCell ref="A16:A20"/>
    <mergeCell ref="A14:A15"/>
    <mergeCell ref="B14:B15"/>
    <mergeCell ref="C14:C15"/>
    <mergeCell ref="D14:D15"/>
    <mergeCell ref="E14:E15"/>
    <mergeCell ref="A12:A13"/>
    <mergeCell ref="C19:C20"/>
    <mergeCell ref="J14:J15"/>
    <mergeCell ref="A21:A22"/>
    <mergeCell ref="B12:B13"/>
    <mergeCell ref="C12:C13"/>
    <mergeCell ref="D12:D13"/>
    <mergeCell ref="A23:A27"/>
    <mergeCell ref="B23:B27"/>
    <mergeCell ref="D16:D18"/>
    <mergeCell ref="C21:C22"/>
    <mergeCell ref="B21:B22"/>
    <mergeCell ref="C23:C27"/>
    <mergeCell ref="C68:D68"/>
    <mergeCell ref="C69:D69"/>
    <mergeCell ref="J23:J27"/>
    <mergeCell ref="J16:J20"/>
    <mergeCell ref="J21:J22"/>
    <mergeCell ref="D19:D20"/>
    <mergeCell ref="E16:E18"/>
    <mergeCell ref="E19:E20"/>
    <mergeCell ref="E21:E22"/>
    <mergeCell ref="D21:D22"/>
    <mergeCell ref="E23:E27"/>
    <mergeCell ref="D23:D27"/>
    <mergeCell ref="J47:J50"/>
    <mergeCell ref="J39:J41"/>
    <mergeCell ref="E39:E40"/>
    <mergeCell ref="J42:J46"/>
  </mergeCells>
  <phoneticPr fontId="11" type="noConversion"/>
  <pageMargins left="0.7" right="0.7" top="0.75" bottom="0.75" header="0.3" footer="0.3"/>
  <pageSetup paperSize="9" orientation="portrait" horizontalDpi="0" verticalDpi="0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07823-DAE3-6144-B8C7-7D5DCCB0C034}">
  <dimension ref="A1:R46"/>
  <sheetViews>
    <sheetView topLeftCell="A18" zoomScale="118" workbookViewId="0">
      <selection activeCell="J43" sqref="J43"/>
    </sheetView>
  </sheetViews>
  <sheetFormatPr baseColWidth="10" defaultRowHeight="16"/>
  <cols>
    <col min="1" max="1" width="12.33203125" style="102" customWidth="1"/>
    <col min="2" max="2" width="10.83203125" style="102"/>
    <col min="3" max="3" width="12" style="102" bestFit="1" customWidth="1"/>
    <col min="4" max="4" width="24.33203125" style="102" customWidth="1"/>
    <col min="5" max="5" width="28.1640625" style="102" customWidth="1"/>
    <col min="6" max="6" width="28.33203125" customWidth="1"/>
    <col min="10" max="10" width="12.5" style="102" customWidth="1"/>
    <col min="14" max="14" width="1.33203125" customWidth="1"/>
    <col min="15" max="15" width="12.33203125" style="136" customWidth="1"/>
  </cols>
  <sheetData>
    <row r="1" spans="1:18" ht="16" customHeight="1">
      <c r="A1" s="383" t="s">
        <v>1144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</row>
    <row r="2" spans="1:18" ht="16" customHeight="1">
      <c r="A2" s="385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</row>
    <row r="3" spans="1:18" ht="17" customHeight="1" thickBot="1">
      <c r="A3" s="387"/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</row>
    <row r="6" spans="1:18" s="20" customFormat="1" ht="30">
      <c r="A6" s="144" t="s">
        <v>0</v>
      </c>
      <c r="B6" s="144" t="s">
        <v>1</v>
      </c>
      <c r="C6" s="145" t="s">
        <v>2</v>
      </c>
      <c r="D6" s="146" t="s">
        <v>3</v>
      </c>
      <c r="E6" s="147" t="s">
        <v>4</v>
      </c>
      <c r="F6" s="146" t="s">
        <v>5</v>
      </c>
      <c r="G6" s="146" t="s">
        <v>6</v>
      </c>
      <c r="H6" s="146" t="s">
        <v>7</v>
      </c>
      <c r="I6" s="146" t="s">
        <v>8</v>
      </c>
      <c r="J6" s="146" t="s">
        <v>9</v>
      </c>
      <c r="K6" s="146" t="s">
        <v>10</v>
      </c>
      <c r="L6" s="148" t="s">
        <v>11</v>
      </c>
      <c r="M6" s="271" t="s">
        <v>12</v>
      </c>
      <c r="N6" s="274"/>
      <c r="O6" s="279" t="s">
        <v>549</v>
      </c>
      <c r="P6" s="137"/>
    </row>
    <row r="7" spans="1:18" s="97" customFormat="1">
      <c r="A7" s="17" t="s">
        <v>1240</v>
      </c>
      <c r="B7" s="36" t="s">
        <v>1401</v>
      </c>
      <c r="C7" s="112" t="s">
        <v>1356</v>
      </c>
      <c r="D7" s="17" t="s">
        <v>1177</v>
      </c>
      <c r="E7" s="17" t="s">
        <v>1209</v>
      </c>
      <c r="F7" s="15" t="s">
        <v>1208</v>
      </c>
      <c r="G7" s="16">
        <v>21.327999999999999</v>
      </c>
      <c r="H7" s="36">
        <v>630</v>
      </c>
      <c r="I7" s="17">
        <v>740</v>
      </c>
      <c r="J7" s="112" t="s">
        <v>152</v>
      </c>
      <c r="K7" s="36">
        <v>485</v>
      </c>
      <c r="L7" s="60">
        <f t="shared" ref="L7" si="0">(I7-H7)*G7-K7</f>
        <v>1861.08</v>
      </c>
      <c r="M7" s="311">
        <f t="shared" ref="M7" si="1">G7*I7</f>
        <v>15782.72</v>
      </c>
      <c r="N7" s="282"/>
      <c r="O7" s="285">
        <f t="shared" ref="O7:O44" si="2">G7*H7</f>
        <v>13436.64</v>
      </c>
      <c r="P7" s="291"/>
    </row>
    <row r="8" spans="1:18" s="97" customFormat="1">
      <c r="A8" s="329" t="s">
        <v>1248</v>
      </c>
      <c r="B8" s="337" t="s">
        <v>1338</v>
      </c>
      <c r="C8" s="326" t="s">
        <v>1292</v>
      </c>
      <c r="D8" s="329" t="s">
        <v>24</v>
      </c>
      <c r="E8" s="329" t="s">
        <v>1237</v>
      </c>
      <c r="F8" s="15" t="s">
        <v>1241</v>
      </c>
      <c r="G8" s="16">
        <v>2.1850000000000001</v>
      </c>
      <c r="H8" s="36">
        <v>590</v>
      </c>
      <c r="I8" s="17">
        <v>700</v>
      </c>
      <c r="J8" s="326" t="s">
        <v>152</v>
      </c>
      <c r="K8" s="36">
        <v>209</v>
      </c>
      <c r="L8" s="60">
        <f t="shared" ref="L8:L44" si="3">(I8-H8)*G8-K8</f>
        <v>31.349999999999994</v>
      </c>
      <c r="M8" s="311">
        <f t="shared" ref="M8:M44" si="4">G8*I8</f>
        <v>1529.5</v>
      </c>
      <c r="N8" s="282"/>
      <c r="O8" s="285">
        <f t="shared" si="2"/>
        <v>1289.1500000000001</v>
      </c>
      <c r="P8" s="291"/>
    </row>
    <row r="9" spans="1:18" s="97" customFormat="1">
      <c r="A9" s="330"/>
      <c r="B9" s="339"/>
      <c r="C9" s="327"/>
      <c r="D9" s="330"/>
      <c r="E9" s="330"/>
      <c r="F9" s="15" t="s">
        <v>1242</v>
      </c>
      <c r="G9" s="16">
        <v>0</v>
      </c>
      <c r="H9" s="36">
        <v>195</v>
      </c>
      <c r="I9" s="17">
        <v>300</v>
      </c>
      <c r="J9" s="327"/>
      <c r="K9" s="36">
        <v>209</v>
      </c>
      <c r="L9" s="60">
        <f t="shared" si="3"/>
        <v>-209</v>
      </c>
      <c r="M9" s="311">
        <f t="shared" si="4"/>
        <v>0</v>
      </c>
      <c r="N9" s="282"/>
      <c r="O9" s="285">
        <f t="shared" si="2"/>
        <v>0</v>
      </c>
      <c r="P9" s="291"/>
    </row>
    <row r="10" spans="1:18" s="97" customFormat="1">
      <c r="A10" s="330"/>
      <c r="B10" s="339"/>
      <c r="C10" s="327"/>
      <c r="D10" s="330"/>
      <c r="E10" s="330"/>
      <c r="F10" s="15" t="s">
        <v>1243</v>
      </c>
      <c r="G10" s="16">
        <v>7.0650000000000004</v>
      </c>
      <c r="H10" s="36">
        <v>640</v>
      </c>
      <c r="I10" s="17">
        <v>750</v>
      </c>
      <c r="J10" s="327"/>
      <c r="K10" s="36">
        <v>209</v>
      </c>
      <c r="L10" s="60">
        <f t="shared" si="3"/>
        <v>568.15000000000009</v>
      </c>
      <c r="M10" s="311">
        <f t="shared" si="4"/>
        <v>5298.75</v>
      </c>
      <c r="N10" s="282"/>
      <c r="O10" s="285">
        <f t="shared" si="2"/>
        <v>4521.6000000000004</v>
      </c>
      <c r="P10" s="291"/>
    </row>
    <row r="11" spans="1:18" s="97" customFormat="1">
      <c r="A11" s="330"/>
      <c r="B11" s="339"/>
      <c r="C11" s="327"/>
      <c r="D11" s="330"/>
      <c r="E11" s="330"/>
      <c r="F11" s="15" t="s">
        <v>1244</v>
      </c>
      <c r="G11" s="16">
        <v>9.8049999999999997</v>
      </c>
      <c r="H11" s="36">
        <v>590</v>
      </c>
      <c r="I11" s="17">
        <v>700</v>
      </c>
      <c r="J11" s="327"/>
      <c r="K11" s="36">
        <v>209</v>
      </c>
      <c r="L11" s="60">
        <f t="shared" si="3"/>
        <v>869.55</v>
      </c>
      <c r="M11" s="311">
        <f t="shared" si="4"/>
        <v>6863.5</v>
      </c>
      <c r="N11" s="282"/>
      <c r="O11" s="285">
        <f t="shared" si="2"/>
        <v>5784.95</v>
      </c>
    </row>
    <row r="12" spans="1:18" s="97" customFormat="1">
      <c r="A12" s="330"/>
      <c r="B12" s="339"/>
      <c r="C12" s="327"/>
      <c r="D12" s="330"/>
      <c r="E12" s="330"/>
      <c r="F12" s="15" t="s">
        <v>1245</v>
      </c>
      <c r="G12" s="16">
        <v>1.03</v>
      </c>
      <c r="H12" s="36">
        <v>640</v>
      </c>
      <c r="I12" s="17">
        <v>750</v>
      </c>
      <c r="J12" s="327"/>
      <c r="K12" s="36">
        <v>207</v>
      </c>
      <c r="L12" s="60">
        <f t="shared" si="3"/>
        <v>-93.7</v>
      </c>
      <c r="M12" s="311">
        <f t="shared" si="4"/>
        <v>772.5</v>
      </c>
      <c r="N12" s="282"/>
      <c r="O12" s="284">
        <f t="shared" si="2"/>
        <v>659.2</v>
      </c>
      <c r="P12" s="227"/>
      <c r="Q12" s="227"/>
      <c r="R12" s="227"/>
    </row>
    <row r="13" spans="1:18" s="97" customFormat="1">
      <c r="A13" s="331"/>
      <c r="B13" s="338"/>
      <c r="C13" s="328"/>
      <c r="D13" s="331"/>
      <c r="E13" s="331"/>
      <c r="F13" s="15" t="s">
        <v>1246</v>
      </c>
      <c r="G13" s="16">
        <v>4.07</v>
      </c>
      <c r="H13" s="36">
        <v>195</v>
      </c>
      <c r="I13" s="17">
        <v>300</v>
      </c>
      <c r="J13" s="328"/>
      <c r="K13" s="36">
        <v>207</v>
      </c>
      <c r="L13" s="60">
        <f t="shared" si="3"/>
        <v>220.35000000000002</v>
      </c>
      <c r="M13" s="311">
        <f t="shared" si="4"/>
        <v>1221</v>
      </c>
      <c r="N13" s="282"/>
      <c r="O13" s="284">
        <f t="shared" si="2"/>
        <v>793.65000000000009</v>
      </c>
    </row>
    <row r="14" spans="1:18" s="97" customFormat="1">
      <c r="A14" s="329" t="s">
        <v>1264</v>
      </c>
      <c r="B14" s="337" t="s">
        <v>1339</v>
      </c>
      <c r="C14" s="326" t="s">
        <v>1291</v>
      </c>
      <c r="D14" s="329" t="s">
        <v>1177</v>
      </c>
      <c r="E14" s="329" t="s">
        <v>1265</v>
      </c>
      <c r="F14" s="15" t="s">
        <v>19</v>
      </c>
      <c r="G14" s="16">
        <v>21.303000000000001</v>
      </c>
      <c r="H14" s="36">
        <v>440</v>
      </c>
      <c r="I14" s="17">
        <v>500</v>
      </c>
      <c r="J14" s="326" t="s">
        <v>152</v>
      </c>
      <c r="K14" s="36">
        <v>325</v>
      </c>
      <c r="L14" s="60">
        <f t="shared" si="3"/>
        <v>953.18000000000006</v>
      </c>
      <c r="M14" s="311">
        <f t="shared" si="4"/>
        <v>10651.5</v>
      </c>
      <c r="N14" s="282"/>
      <c r="O14" s="284">
        <f t="shared" si="2"/>
        <v>9373.32</v>
      </c>
    </row>
    <row r="15" spans="1:18" s="97" customFormat="1">
      <c r="A15" s="331"/>
      <c r="B15" s="338"/>
      <c r="C15" s="328"/>
      <c r="D15" s="331"/>
      <c r="E15" s="331"/>
      <c r="F15" s="15" t="s">
        <v>20</v>
      </c>
      <c r="G15" s="16">
        <v>1.0649999999999999</v>
      </c>
      <c r="H15" s="36">
        <v>390</v>
      </c>
      <c r="I15" s="17">
        <v>450</v>
      </c>
      <c r="J15" s="328"/>
      <c r="K15" s="36">
        <v>325</v>
      </c>
      <c r="L15" s="60">
        <f t="shared" si="3"/>
        <v>-261.10000000000002</v>
      </c>
      <c r="M15" s="311">
        <f t="shared" si="4"/>
        <v>479.25</v>
      </c>
      <c r="N15" s="282"/>
      <c r="O15" s="284">
        <f t="shared" si="2"/>
        <v>415.34999999999997</v>
      </c>
    </row>
    <row r="16" spans="1:18" s="191" customFormat="1">
      <c r="A16" s="6" t="s">
        <v>1273</v>
      </c>
      <c r="B16" s="98"/>
      <c r="C16" s="112" t="s">
        <v>1278</v>
      </c>
      <c r="D16" s="6" t="s">
        <v>1274</v>
      </c>
      <c r="E16" s="6" t="s">
        <v>1183</v>
      </c>
      <c r="F16" s="9" t="s">
        <v>1280</v>
      </c>
      <c r="G16" s="10">
        <v>3</v>
      </c>
      <c r="H16" s="414" t="s">
        <v>1183</v>
      </c>
      <c r="I16" s="415"/>
      <c r="J16" s="98" t="s">
        <v>1281</v>
      </c>
      <c r="K16" s="242">
        <v>360</v>
      </c>
      <c r="L16" s="13" t="s">
        <v>1183</v>
      </c>
      <c r="M16" s="13">
        <f t="shared" si="4"/>
        <v>0</v>
      </c>
      <c r="N16" s="275"/>
      <c r="O16" s="273"/>
    </row>
    <row r="17" spans="1:15" s="97" customFormat="1">
      <c r="A17" s="329" t="s">
        <v>1275</v>
      </c>
      <c r="B17" s="113" t="s">
        <v>1417</v>
      </c>
      <c r="C17" s="326" t="s">
        <v>1277</v>
      </c>
      <c r="D17" s="329" t="s">
        <v>361</v>
      </c>
      <c r="E17" s="329" t="s">
        <v>41</v>
      </c>
      <c r="F17" s="15" t="s">
        <v>616</v>
      </c>
      <c r="G17" s="16">
        <v>0.5</v>
      </c>
      <c r="H17" s="36">
        <v>330</v>
      </c>
      <c r="I17" s="17">
        <v>550</v>
      </c>
      <c r="J17" s="326" t="s">
        <v>42</v>
      </c>
      <c r="K17" s="36">
        <v>110</v>
      </c>
      <c r="L17" s="60">
        <f t="shared" si="3"/>
        <v>0</v>
      </c>
      <c r="M17" s="311">
        <f t="shared" si="4"/>
        <v>275</v>
      </c>
      <c r="N17" s="282"/>
      <c r="O17" s="284">
        <f t="shared" si="2"/>
        <v>165</v>
      </c>
    </row>
    <row r="18" spans="1:15" s="97" customFormat="1">
      <c r="A18" s="330"/>
      <c r="B18" s="114"/>
      <c r="C18" s="327"/>
      <c r="D18" s="330"/>
      <c r="E18" s="331"/>
      <c r="F18" s="15" t="s">
        <v>617</v>
      </c>
      <c r="G18" s="16">
        <v>4.1150000000000002</v>
      </c>
      <c r="H18" s="36">
        <v>130</v>
      </c>
      <c r="I18" s="17">
        <v>400</v>
      </c>
      <c r="J18" s="327"/>
      <c r="K18" s="36">
        <v>110</v>
      </c>
      <c r="L18" s="60">
        <f t="shared" si="3"/>
        <v>1001.05</v>
      </c>
      <c r="M18" s="311">
        <f t="shared" si="4"/>
        <v>1646</v>
      </c>
      <c r="N18" s="282"/>
      <c r="O18" s="284">
        <f t="shared" si="2"/>
        <v>534.95000000000005</v>
      </c>
    </row>
    <row r="19" spans="1:15" s="97" customFormat="1">
      <c r="A19" s="331"/>
      <c r="B19" s="115" t="s">
        <v>1419</v>
      </c>
      <c r="C19" s="328"/>
      <c r="D19" s="331"/>
      <c r="E19" s="62" t="s">
        <v>24</v>
      </c>
      <c r="F19" s="15" t="s">
        <v>1193</v>
      </c>
      <c r="G19" s="16">
        <v>0.16</v>
      </c>
      <c r="H19" s="36">
        <v>0</v>
      </c>
      <c r="I19" s="17">
        <v>140</v>
      </c>
      <c r="J19" s="328"/>
      <c r="K19" s="36">
        <v>0</v>
      </c>
      <c r="L19" s="60">
        <f t="shared" si="3"/>
        <v>22.400000000000002</v>
      </c>
      <c r="M19" s="311">
        <f t="shared" si="4"/>
        <v>22.400000000000002</v>
      </c>
      <c r="N19" s="282"/>
      <c r="O19" s="284">
        <f t="shared" si="2"/>
        <v>0</v>
      </c>
    </row>
    <row r="20" spans="1:15" s="97" customFormat="1">
      <c r="A20" s="329" t="s">
        <v>1279</v>
      </c>
      <c r="B20" s="332" t="s">
        <v>1341</v>
      </c>
      <c r="C20" s="326"/>
      <c r="D20" s="329" t="s">
        <v>1034</v>
      </c>
      <c r="E20" s="329" t="s">
        <v>1283</v>
      </c>
      <c r="F20" s="15" t="s">
        <v>36</v>
      </c>
      <c r="G20" s="16">
        <v>0</v>
      </c>
      <c r="H20" s="36">
        <v>180</v>
      </c>
      <c r="I20" s="17">
        <v>260</v>
      </c>
      <c r="J20" s="326" t="s">
        <v>152</v>
      </c>
      <c r="K20" s="36">
        <v>207.5</v>
      </c>
      <c r="L20" s="60">
        <f t="shared" si="3"/>
        <v>-207.5</v>
      </c>
      <c r="M20" s="311">
        <f t="shared" si="4"/>
        <v>0</v>
      </c>
      <c r="N20" s="282"/>
      <c r="O20" s="284">
        <f t="shared" si="2"/>
        <v>0</v>
      </c>
    </row>
    <row r="21" spans="1:15" s="97" customFormat="1">
      <c r="A21" s="330"/>
      <c r="B21" s="333"/>
      <c r="C21" s="327"/>
      <c r="D21" s="330"/>
      <c r="E21" s="330"/>
      <c r="F21" s="15" t="s">
        <v>35</v>
      </c>
      <c r="G21" s="16">
        <v>20.88</v>
      </c>
      <c r="H21" s="36">
        <v>120</v>
      </c>
      <c r="I21" s="17">
        <v>195</v>
      </c>
      <c r="J21" s="327"/>
      <c r="K21" s="36">
        <v>207.5</v>
      </c>
      <c r="L21" s="60">
        <f t="shared" si="3"/>
        <v>1358.5</v>
      </c>
      <c r="M21" s="311">
        <f t="shared" si="4"/>
        <v>4071.6</v>
      </c>
      <c r="N21" s="282"/>
      <c r="O21" s="284">
        <f t="shared" si="2"/>
        <v>2505.6</v>
      </c>
    </row>
    <row r="22" spans="1:15" s="97" customFormat="1">
      <c r="A22" s="330"/>
      <c r="B22" s="333"/>
      <c r="C22" s="327"/>
      <c r="D22" s="330"/>
      <c r="E22" s="330"/>
      <c r="F22" s="15" t="s">
        <v>34</v>
      </c>
      <c r="G22" s="16">
        <v>0</v>
      </c>
      <c r="H22" s="36">
        <v>25</v>
      </c>
      <c r="I22" s="17">
        <v>100</v>
      </c>
      <c r="J22" s="327"/>
      <c r="K22" s="36">
        <v>207.5</v>
      </c>
      <c r="L22" s="60">
        <f t="shared" si="3"/>
        <v>-207.5</v>
      </c>
      <c r="M22" s="311">
        <f t="shared" si="4"/>
        <v>0</v>
      </c>
      <c r="N22" s="282"/>
      <c r="O22" s="284">
        <f t="shared" si="2"/>
        <v>0</v>
      </c>
    </row>
    <row r="23" spans="1:15" s="97" customFormat="1">
      <c r="A23" s="331"/>
      <c r="B23" s="334"/>
      <c r="C23" s="328"/>
      <c r="D23" s="331"/>
      <c r="E23" s="331"/>
      <c r="F23" s="15" t="s">
        <v>33</v>
      </c>
      <c r="G23" s="16">
        <v>0</v>
      </c>
      <c r="H23" s="36">
        <v>-25</v>
      </c>
      <c r="I23" s="17">
        <v>40</v>
      </c>
      <c r="J23" s="328"/>
      <c r="K23" s="36">
        <v>207.5</v>
      </c>
      <c r="L23" s="60">
        <f t="shared" si="3"/>
        <v>-207.5</v>
      </c>
      <c r="M23" s="311">
        <f t="shared" si="4"/>
        <v>0</v>
      </c>
      <c r="N23" s="282"/>
      <c r="O23" s="284">
        <f t="shared" si="2"/>
        <v>0</v>
      </c>
    </row>
    <row r="24" spans="1:15" s="97" customFormat="1">
      <c r="A24" s="17" t="s">
        <v>1293</v>
      </c>
      <c r="B24" s="36" t="s">
        <v>1340</v>
      </c>
      <c r="C24" s="112" t="s">
        <v>1312</v>
      </c>
      <c r="D24" s="17" t="s">
        <v>361</v>
      </c>
      <c r="E24" s="17" t="s">
        <v>362</v>
      </c>
      <c r="F24" s="15" t="s">
        <v>715</v>
      </c>
      <c r="G24" s="16">
        <v>18.22</v>
      </c>
      <c r="H24" s="36">
        <v>270</v>
      </c>
      <c r="I24" s="17">
        <v>362.6</v>
      </c>
      <c r="J24" s="112" t="s">
        <v>42</v>
      </c>
      <c r="K24" s="36">
        <v>400</v>
      </c>
      <c r="L24" s="60">
        <f t="shared" si="3"/>
        <v>1287.1720000000003</v>
      </c>
      <c r="M24" s="311">
        <f t="shared" si="4"/>
        <v>6606.5720000000001</v>
      </c>
      <c r="N24" s="282"/>
      <c r="O24" s="284">
        <f t="shared" si="2"/>
        <v>4919.3999999999996</v>
      </c>
    </row>
    <row r="25" spans="1:15" s="97" customFormat="1">
      <c r="A25" s="329" t="s">
        <v>1297</v>
      </c>
      <c r="B25" s="381" t="s">
        <v>1417</v>
      </c>
      <c r="C25" s="326" t="s">
        <v>1298</v>
      </c>
      <c r="D25" s="329" t="s">
        <v>361</v>
      </c>
      <c r="E25" s="349" t="s">
        <v>41</v>
      </c>
      <c r="F25" s="15" t="s">
        <v>616</v>
      </c>
      <c r="G25" s="16">
        <v>0.54500000000000004</v>
      </c>
      <c r="H25" s="36">
        <v>330</v>
      </c>
      <c r="I25" s="17">
        <v>550</v>
      </c>
      <c r="J25" s="326" t="s">
        <v>42</v>
      </c>
      <c r="K25" s="36">
        <v>110</v>
      </c>
      <c r="L25" s="60">
        <f t="shared" ref="L25:L39" si="5">(I25-H25)*G25-K25</f>
        <v>9.9000000000000057</v>
      </c>
      <c r="M25" s="311">
        <f t="shared" ref="M25:M39" si="6">G25*I25</f>
        <v>299.75</v>
      </c>
      <c r="N25" s="282"/>
      <c r="O25" s="284">
        <f t="shared" si="2"/>
        <v>179.85000000000002</v>
      </c>
    </row>
    <row r="26" spans="1:15" s="97" customFormat="1">
      <c r="A26" s="330"/>
      <c r="B26" s="381"/>
      <c r="C26" s="327"/>
      <c r="D26" s="330"/>
      <c r="E26" s="349"/>
      <c r="F26" s="15" t="s">
        <v>617</v>
      </c>
      <c r="G26" s="16">
        <v>2.5249999999999999</v>
      </c>
      <c r="H26" s="36">
        <v>130</v>
      </c>
      <c r="I26" s="17">
        <v>400</v>
      </c>
      <c r="J26" s="327"/>
      <c r="K26" s="36">
        <v>110</v>
      </c>
      <c r="L26" s="60">
        <f t="shared" si="5"/>
        <v>571.75</v>
      </c>
      <c r="M26" s="311">
        <f t="shared" si="6"/>
        <v>1010</v>
      </c>
      <c r="N26" s="282"/>
      <c r="O26" s="284">
        <f t="shared" si="2"/>
        <v>328.25</v>
      </c>
    </row>
    <row r="27" spans="1:15" s="97" customFormat="1">
      <c r="A27" s="331"/>
      <c r="B27" s="138" t="s">
        <v>1419</v>
      </c>
      <c r="C27" s="328"/>
      <c r="D27" s="331"/>
      <c r="E27" s="17" t="s">
        <v>24</v>
      </c>
      <c r="F27" s="15" t="s">
        <v>624</v>
      </c>
      <c r="G27" s="16">
        <v>0.22</v>
      </c>
      <c r="H27" s="36">
        <v>0</v>
      </c>
      <c r="I27" s="17">
        <v>140</v>
      </c>
      <c r="J27" s="328"/>
      <c r="K27" s="36">
        <v>0</v>
      </c>
      <c r="L27" s="60">
        <f t="shared" si="5"/>
        <v>30.8</v>
      </c>
      <c r="M27" s="311">
        <f t="shared" si="6"/>
        <v>30.8</v>
      </c>
      <c r="N27" s="282"/>
      <c r="O27" s="284">
        <f t="shared" si="2"/>
        <v>0</v>
      </c>
    </row>
    <row r="28" spans="1:15" s="97" customFormat="1">
      <c r="A28" s="329" t="s">
        <v>1300</v>
      </c>
      <c r="B28" s="337" t="s">
        <v>1411</v>
      </c>
      <c r="C28" s="326" t="s">
        <v>1328</v>
      </c>
      <c r="D28" s="329" t="s">
        <v>24</v>
      </c>
      <c r="E28" s="329" t="s">
        <v>1299</v>
      </c>
      <c r="F28" s="15" t="s">
        <v>1301</v>
      </c>
      <c r="G28" s="16">
        <v>12.15</v>
      </c>
      <c r="H28" s="36">
        <v>110</v>
      </c>
      <c r="I28" s="17">
        <v>270</v>
      </c>
      <c r="J28" s="326" t="s">
        <v>1311</v>
      </c>
      <c r="K28" s="36">
        <v>500</v>
      </c>
      <c r="L28" s="60">
        <f t="shared" si="5"/>
        <v>1444</v>
      </c>
      <c r="M28" s="311">
        <f t="shared" si="6"/>
        <v>3280.5</v>
      </c>
      <c r="N28" s="282"/>
      <c r="O28" s="284">
        <f t="shared" si="2"/>
        <v>1336.5</v>
      </c>
    </row>
    <row r="29" spans="1:15" s="97" customFormat="1">
      <c r="A29" s="330"/>
      <c r="B29" s="339"/>
      <c r="C29" s="327"/>
      <c r="D29" s="330"/>
      <c r="E29" s="330"/>
      <c r="F29" s="15" t="s">
        <v>1302</v>
      </c>
      <c r="G29" s="16">
        <v>0.755</v>
      </c>
      <c r="H29" s="36">
        <v>110</v>
      </c>
      <c r="I29" s="17">
        <v>270</v>
      </c>
      <c r="J29" s="327"/>
      <c r="K29" s="36">
        <v>500</v>
      </c>
      <c r="L29" s="60">
        <f t="shared" si="5"/>
        <v>-379.2</v>
      </c>
      <c r="M29" s="311">
        <f t="shared" si="6"/>
        <v>203.85</v>
      </c>
      <c r="N29" s="282"/>
      <c r="O29" s="284">
        <f t="shared" si="2"/>
        <v>83.05</v>
      </c>
    </row>
    <row r="30" spans="1:15" s="97" customFormat="1">
      <c r="A30" s="331"/>
      <c r="B30" s="338"/>
      <c r="C30" s="328"/>
      <c r="D30" s="331"/>
      <c r="E30" s="331"/>
      <c r="F30" s="15" t="s">
        <v>1303</v>
      </c>
      <c r="G30" s="16">
        <v>1.855</v>
      </c>
      <c r="H30" s="36">
        <v>80</v>
      </c>
      <c r="I30" s="17">
        <v>200</v>
      </c>
      <c r="J30" s="328"/>
      <c r="K30" s="36">
        <v>500</v>
      </c>
      <c r="L30" s="60">
        <f t="shared" si="5"/>
        <v>-277.39999999999998</v>
      </c>
      <c r="M30" s="311">
        <f t="shared" si="6"/>
        <v>371</v>
      </c>
      <c r="N30" s="282"/>
      <c r="O30" s="284">
        <f t="shared" si="2"/>
        <v>148.4</v>
      </c>
    </row>
    <row r="31" spans="1:15" s="97" customFormat="1">
      <c r="A31" s="329" t="s">
        <v>1327</v>
      </c>
      <c r="B31" s="332" t="s">
        <v>1357</v>
      </c>
      <c r="C31" s="326" t="s">
        <v>1331</v>
      </c>
      <c r="D31" s="329" t="s">
        <v>1034</v>
      </c>
      <c r="E31" s="329" t="s">
        <v>1326</v>
      </c>
      <c r="F31" s="15" t="s">
        <v>36</v>
      </c>
      <c r="G31" s="16">
        <v>0</v>
      </c>
      <c r="H31" s="36">
        <v>160</v>
      </c>
      <c r="I31" s="17">
        <v>235</v>
      </c>
      <c r="J31" s="326" t="s">
        <v>152</v>
      </c>
      <c r="K31" s="36">
        <v>207.5</v>
      </c>
      <c r="L31" s="60">
        <f t="shared" si="5"/>
        <v>-207.5</v>
      </c>
      <c r="M31" s="311">
        <f t="shared" si="6"/>
        <v>0</v>
      </c>
      <c r="N31" s="282"/>
      <c r="O31" s="284">
        <f t="shared" si="2"/>
        <v>0</v>
      </c>
    </row>
    <row r="32" spans="1:15" s="97" customFormat="1">
      <c r="A32" s="330"/>
      <c r="B32" s="333"/>
      <c r="C32" s="327"/>
      <c r="D32" s="330"/>
      <c r="E32" s="330"/>
      <c r="F32" s="15" t="s">
        <v>35</v>
      </c>
      <c r="G32" s="16">
        <v>17.260000000000002</v>
      </c>
      <c r="H32" s="36">
        <v>100</v>
      </c>
      <c r="I32" s="17">
        <v>180</v>
      </c>
      <c r="J32" s="327"/>
      <c r="K32" s="36">
        <v>207.5</v>
      </c>
      <c r="L32" s="60">
        <f t="shared" si="5"/>
        <v>1173.3000000000002</v>
      </c>
      <c r="M32" s="311">
        <f t="shared" si="6"/>
        <v>3106.8</v>
      </c>
      <c r="N32" s="282"/>
      <c r="O32" s="284">
        <f t="shared" si="2"/>
        <v>1726.0000000000002</v>
      </c>
    </row>
    <row r="33" spans="1:18" s="97" customFormat="1">
      <c r="A33" s="330"/>
      <c r="B33" s="333"/>
      <c r="C33" s="327"/>
      <c r="D33" s="330"/>
      <c r="E33" s="330"/>
      <c r="F33" s="15" t="s">
        <v>34</v>
      </c>
      <c r="G33" s="16">
        <v>3.74</v>
      </c>
      <c r="H33" s="36">
        <v>25</v>
      </c>
      <c r="I33" s="17">
        <v>180</v>
      </c>
      <c r="J33" s="327"/>
      <c r="K33" s="36">
        <v>207.5</v>
      </c>
      <c r="L33" s="60">
        <f t="shared" si="5"/>
        <v>372.20000000000005</v>
      </c>
      <c r="M33" s="311">
        <f t="shared" si="6"/>
        <v>673.2</v>
      </c>
      <c r="N33" s="282"/>
      <c r="O33" s="284">
        <f t="shared" si="2"/>
        <v>93.5</v>
      </c>
    </row>
    <row r="34" spans="1:18" s="97" customFormat="1">
      <c r="A34" s="331"/>
      <c r="B34" s="334"/>
      <c r="C34" s="328"/>
      <c r="D34" s="331"/>
      <c r="E34" s="331"/>
      <c r="F34" s="15" t="s">
        <v>33</v>
      </c>
      <c r="G34" s="16">
        <v>0</v>
      </c>
      <c r="H34" s="36">
        <v>-25</v>
      </c>
      <c r="I34" s="17">
        <v>40</v>
      </c>
      <c r="J34" s="328"/>
      <c r="K34" s="36">
        <v>207.5</v>
      </c>
      <c r="L34" s="60">
        <f t="shared" si="5"/>
        <v>-207.5</v>
      </c>
      <c r="M34" s="311">
        <f t="shared" si="6"/>
        <v>0</v>
      </c>
      <c r="N34" s="282"/>
      <c r="O34" s="284">
        <f t="shared" si="2"/>
        <v>0</v>
      </c>
    </row>
    <row r="35" spans="1:18" s="97" customFormat="1">
      <c r="A35" s="329" t="s">
        <v>1330</v>
      </c>
      <c r="B35" s="332" t="s">
        <v>1417</v>
      </c>
      <c r="C35" s="326" t="s">
        <v>1418</v>
      </c>
      <c r="D35" s="329" t="s">
        <v>361</v>
      </c>
      <c r="E35" s="329" t="s">
        <v>41</v>
      </c>
      <c r="F35" s="15" t="s">
        <v>645</v>
      </c>
      <c r="G35" s="16">
        <v>1.48</v>
      </c>
      <c r="H35" s="36">
        <v>330</v>
      </c>
      <c r="I35" s="17">
        <v>550</v>
      </c>
      <c r="J35" s="326" t="s">
        <v>42</v>
      </c>
      <c r="K35" s="36">
        <v>110</v>
      </c>
      <c r="L35" s="60">
        <f t="shared" si="5"/>
        <v>215.60000000000002</v>
      </c>
      <c r="M35" s="311">
        <f t="shared" si="6"/>
        <v>814</v>
      </c>
      <c r="N35" s="282"/>
      <c r="O35" s="284">
        <f t="shared" si="2"/>
        <v>488.4</v>
      </c>
    </row>
    <row r="36" spans="1:18" s="97" customFormat="1">
      <c r="A36" s="331"/>
      <c r="B36" s="334"/>
      <c r="C36" s="328"/>
      <c r="D36" s="331"/>
      <c r="E36" s="331"/>
      <c r="F36" s="15" t="s">
        <v>649</v>
      </c>
      <c r="G36" s="16">
        <v>1.365</v>
      </c>
      <c r="H36" s="36">
        <v>130</v>
      </c>
      <c r="I36" s="17">
        <v>400</v>
      </c>
      <c r="J36" s="328"/>
      <c r="K36" s="36">
        <v>110</v>
      </c>
      <c r="L36" s="60">
        <f t="shared" si="5"/>
        <v>258.55</v>
      </c>
      <c r="M36" s="311">
        <f t="shared" si="6"/>
        <v>546</v>
      </c>
      <c r="N36" s="282"/>
      <c r="O36" s="284">
        <f t="shared" si="2"/>
        <v>177.45</v>
      </c>
    </row>
    <row r="37" spans="1:18" s="97" customFormat="1">
      <c r="A37" s="37" t="s">
        <v>1332</v>
      </c>
      <c r="B37" s="67" t="s">
        <v>1380</v>
      </c>
      <c r="C37" s="22" t="s">
        <v>1379</v>
      </c>
      <c r="D37" s="37" t="s">
        <v>1333</v>
      </c>
      <c r="E37" s="37" t="s">
        <v>929</v>
      </c>
      <c r="F37" s="15" t="s">
        <v>1334</v>
      </c>
      <c r="G37" s="16">
        <v>15.24</v>
      </c>
      <c r="H37" s="17">
        <v>0</v>
      </c>
      <c r="I37" s="17">
        <v>45</v>
      </c>
      <c r="J37" s="22" t="s">
        <v>60</v>
      </c>
      <c r="K37" s="36">
        <v>350</v>
      </c>
      <c r="L37" s="60">
        <f t="shared" si="5"/>
        <v>335.79999999999995</v>
      </c>
      <c r="M37" s="311">
        <f t="shared" si="6"/>
        <v>685.8</v>
      </c>
      <c r="N37" s="282"/>
      <c r="O37" s="283">
        <f t="shared" si="2"/>
        <v>0</v>
      </c>
    </row>
    <row r="38" spans="1:18" s="97" customFormat="1">
      <c r="A38" s="37" t="s">
        <v>1335</v>
      </c>
      <c r="B38" s="67" t="s">
        <v>1420</v>
      </c>
      <c r="C38" s="22" t="s">
        <v>1336</v>
      </c>
      <c r="D38" s="37" t="s">
        <v>730</v>
      </c>
      <c r="E38" s="37" t="s">
        <v>1463</v>
      </c>
      <c r="F38" s="15" t="s">
        <v>1337</v>
      </c>
      <c r="G38" s="16">
        <v>1</v>
      </c>
      <c r="H38" s="17">
        <v>0</v>
      </c>
      <c r="I38" s="17">
        <v>600</v>
      </c>
      <c r="J38" s="22" t="s">
        <v>42</v>
      </c>
      <c r="K38" s="36">
        <v>456.75</v>
      </c>
      <c r="L38" s="60">
        <f t="shared" si="5"/>
        <v>143.25</v>
      </c>
      <c r="M38" s="311">
        <f t="shared" si="6"/>
        <v>600</v>
      </c>
      <c r="N38" s="282"/>
      <c r="O38" s="284">
        <f t="shared" si="2"/>
        <v>0</v>
      </c>
    </row>
    <row r="39" spans="1:18" s="97" customFormat="1">
      <c r="A39" s="37"/>
      <c r="B39" s="67" t="s">
        <v>1395</v>
      </c>
      <c r="C39" s="22"/>
      <c r="D39" s="37" t="s">
        <v>648</v>
      </c>
      <c r="E39" s="37" t="s">
        <v>847</v>
      </c>
      <c r="F39" s="15" t="s">
        <v>1394</v>
      </c>
      <c r="G39" s="16">
        <v>1</v>
      </c>
      <c r="H39" s="36">
        <v>5650.98</v>
      </c>
      <c r="I39" s="17">
        <v>6221.18</v>
      </c>
      <c r="J39" s="22" t="s">
        <v>361</v>
      </c>
      <c r="K39" s="17">
        <v>0</v>
      </c>
      <c r="L39" s="60">
        <f t="shared" si="5"/>
        <v>570.20000000000073</v>
      </c>
      <c r="M39" s="311">
        <f t="shared" si="6"/>
        <v>6221.18</v>
      </c>
      <c r="N39" s="282"/>
      <c r="O39" s="284">
        <f t="shared" si="2"/>
        <v>5650.98</v>
      </c>
    </row>
    <row r="40" spans="1:18" s="20" customFormat="1">
      <c r="A40" s="17"/>
      <c r="B40" s="138" t="s">
        <v>1396</v>
      </c>
      <c r="C40" s="112"/>
      <c r="D40" s="17" t="s">
        <v>648</v>
      </c>
      <c r="E40" s="17" t="s">
        <v>988</v>
      </c>
      <c r="F40" s="15" t="s">
        <v>1394</v>
      </c>
      <c r="G40" s="16">
        <v>1</v>
      </c>
      <c r="H40" s="36">
        <v>920.18</v>
      </c>
      <c r="I40" s="17">
        <v>981.88</v>
      </c>
      <c r="J40" s="112" t="s">
        <v>361</v>
      </c>
      <c r="K40" s="17">
        <v>0</v>
      </c>
      <c r="L40" s="60">
        <f t="shared" si="3"/>
        <v>61.700000000000045</v>
      </c>
      <c r="M40" s="311">
        <f t="shared" si="4"/>
        <v>981.88</v>
      </c>
      <c r="N40" s="282"/>
      <c r="O40" s="284">
        <f t="shared" si="2"/>
        <v>920.18</v>
      </c>
      <c r="P40" s="97"/>
      <c r="Q40" s="97"/>
      <c r="R40" s="97"/>
    </row>
    <row r="41" spans="1:18" s="20" customFormat="1">
      <c r="A41" s="329"/>
      <c r="B41" s="332" t="s">
        <v>1437</v>
      </c>
      <c r="C41" s="326"/>
      <c r="D41" s="329" t="s">
        <v>361</v>
      </c>
      <c r="E41" s="329" t="s">
        <v>1413</v>
      </c>
      <c r="F41" s="15" t="s">
        <v>1435</v>
      </c>
      <c r="G41" s="16">
        <v>1</v>
      </c>
      <c r="H41" s="36">
        <v>0</v>
      </c>
      <c r="I41" s="17">
        <v>412.5</v>
      </c>
      <c r="J41" s="326"/>
      <c r="K41" s="17">
        <v>0</v>
      </c>
      <c r="L41" s="60">
        <f t="shared" si="3"/>
        <v>412.5</v>
      </c>
      <c r="M41" s="311">
        <f t="shared" si="4"/>
        <v>412.5</v>
      </c>
      <c r="N41" s="282"/>
      <c r="O41" s="284">
        <f t="shared" si="2"/>
        <v>0</v>
      </c>
      <c r="P41" s="97"/>
      <c r="Q41" s="97"/>
      <c r="R41" s="97"/>
    </row>
    <row r="42" spans="1:18" s="20" customFormat="1">
      <c r="A42" s="331"/>
      <c r="B42" s="334"/>
      <c r="C42" s="328"/>
      <c r="D42" s="331"/>
      <c r="E42" s="331"/>
      <c r="F42" s="15" t="s">
        <v>1436</v>
      </c>
      <c r="G42" s="16">
        <v>1</v>
      </c>
      <c r="H42" s="36">
        <v>0</v>
      </c>
      <c r="I42" s="17">
        <v>737.5</v>
      </c>
      <c r="J42" s="328"/>
      <c r="K42" s="17">
        <v>0</v>
      </c>
      <c r="L42" s="60">
        <f t="shared" si="3"/>
        <v>737.5</v>
      </c>
      <c r="M42" s="311">
        <f t="shared" si="4"/>
        <v>737.5</v>
      </c>
      <c r="N42" s="282"/>
      <c r="O42" s="284">
        <f t="shared" si="2"/>
        <v>0</v>
      </c>
      <c r="P42" s="97"/>
      <c r="Q42" s="97"/>
      <c r="R42" s="97"/>
    </row>
    <row r="43" spans="1:18" s="20" customFormat="1">
      <c r="A43" s="37"/>
      <c r="B43" s="67"/>
      <c r="C43" s="22"/>
      <c r="D43" s="37"/>
      <c r="E43" s="37"/>
      <c r="F43" s="15"/>
      <c r="G43" s="16"/>
      <c r="H43" s="36"/>
      <c r="I43" s="17"/>
      <c r="J43" s="22"/>
      <c r="K43" s="17"/>
      <c r="L43" s="60"/>
      <c r="M43" s="60"/>
      <c r="N43" s="282"/>
      <c r="O43" s="284"/>
      <c r="P43" s="97"/>
      <c r="Q43" s="97"/>
      <c r="R43" s="97"/>
    </row>
    <row r="44" spans="1:18">
      <c r="A44" s="6"/>
      <c r="B44" s="98"/>
      <c r="C44" s="98"/>
      <c r="D44" s="6"/>
      <c r="E44" s="6"/>
      <c r="F44" s="9"/>
      <c r="G44" s="10"/>
      <c r="H44" s="6"/>
      <c r="I44" s="6"/>
      <c r="J44" s="98"/>
      <c r="K44" s="6"/>
      <c r="L44" s="13">
        <f t="shared" si="3"/>
        <v>0</v>
      </c>
      <c r="M44" s="13">
        <f t="shared" si="4"/>
        <v>0</v>
      </c>
      <c r="N44" s="276"/>
      <c r="O44" s="273">
        <f t="shared" si="2"/>
        <v>0</v>
      </c>
    </row>
    <row r="45" spans="1:18" s="20" customFormat="1" ht="17" thickBot="1">
      <c r="A45" s="234"/>
      <c r="B45" s="234"/>
      <c r="C45" s="234"/>
      <c r="D45" s="234"/>
      <c r="E45" s="234"/>
      <c r="F45" s="235"/>
      <c r="G45" s="236">
        <f>SUM(G7:G44)</f>
        <v>176.86099999999999</v>
      </c>
      <c r="H45" s="235"/>
      <c r="I45" s="235"/>
      <c r="J45" s="234"/>
      <c r="K45" s="237"/>
      <c r="L45" s="238">
        <f>SUM(L7:L44)</f>
        <v>12251.932000000003</v>
      </c>
      <c r="M45" s="238">
        <f>SUM(M7:M44)</f>
        <v>75195.052000000025</v>
      </c>
      <c r="O45" s="240">
        <f>SUM(O7:O44)</f>
        <v>55531.37</v>
      </c>
    </row>
    <row r="46" spans="1:18" s="20" customFormat="1" ht="17" thickBot="1">
      <c r="A46" s="204"/>
      <c r="B46" s="205"/>
      <c r="C46" s="205"/>
      <c r="D46" s="205"/>
      <c r="E46" s="205"/>
      <c r="F46" s="206"/>
      <c r="G46" s="207"/>
      <c r="H46" s="206"/>
      <c r="I46" s="206"/>
      <c r="J46" s="205" t="s">
        <v>13</v>
      </c>
      <c r="K46" s="208">
        <f>M45/G45</f>
        <v>425.16468865380176</v>
      </c>
      <c r="L46" s="209">
        <f>L45/G45</f>
        <v>69.274356698198034</v>
      </c>
      <c r="M46" s="210">
        <f>L45/M45</f>
        <v>0.16293534845883209</v>
      </c>
      <c r="O46" s="239">
        <f>O45/M45</f>
        <v>0.73849766072374001</v>
      </c>
    </row>
  </sheetData>
  <mergeCells count="55">
    <mergeCell ref="J14:J15"/>
    <mergeCell ref="E14:E15"/>
    <mergeCell ref="D14:D15"/>
    <mergeCell ref="C14:C15"/>
    <mergeCell ref="J20:J23"/>
    <mergeCell ref="H16:I16"/>
    <mergeCell ref="J17:J19"/>
    <mergeCell ref="D17:D19"/>
    <mergeCell ref="E17:E18"/>
    <mergeCell ref="A1:O3"/>
    <mergeCell ref="E8:E13"/>
    <mergeCell ref="D8:D13"/>
    <mergeCell ref="C8:C13"/>
    <mergeCell ref="B8:B13"/>
    <mergeCell ref="A8:A13"/>
    <mergeCell ref="J8:J13"/>
    <mergeCell ref="A14:A15"/>
    <mergeCell ref="B14:B15"/>
    <mergeCell ref="E20:E23"/>
    <mergeCell ref="D20:D23"/>
    <mergeCell ref="C20:C23"/>
    <mergeCell ref="B20:B23"/>
    <mergeCell ref="A20:A23"/>
    <mergeCell ref="C17:C19"/>
    <mergeCell ref="A17:A19"/>
    <mergeCell ref="J25:J27"/>
    <mergeCell ref="B25:B26"/>
    <mergeCell ref="A25:A27"/>
    <mergeCell ref="C25:C27"/>
    <mergeCell ref="D25:D27"/>
    <mergeCell ref="E25:E26"/>
    <mergeCell ref="B28:B30"/>
    <mergeCell ref="A28:A30"/>
    <mergeCell ref="J31:J34"/>
    <mergeCell ref="A31:A34"/>
    <mergeCell ref="B31:B34"/>
    <mergeCell ref="C31:C34"/>
    <mergeCell ref="D31:D34"/>
    <mergeCell ref="E31:E34"/>
    <mergeCell ref="J28:J30"/>
    <mergeCell ref="E28:E30"/>
    <mergeCell ref="D28:D30"/>
    <mergeCell ref="C28:C30"/>
    <mergeCell ref="J41:J42"/>
    <mergeCell ref="A35:A36"/>
    <mergeCell ref="D35:D36"/>
    <mergeCell ref="E35:E36"/>
    <mergeCell ref="J35:J36"/>
    <mergeCell ref="B35:B36"/>
    <mergeCell ref="C35:C36"/>
    <mergeCell ref="A41:A42"/>
    <mergeCell ref="B41:B42"/>
    <mergeCell ref="C41:C42"/>
    <mergeCell ref="D41:D42"/>
    <mergeCell ref="E41:E42"/>
  </mergeCells>
  <pageMargins left="0.7" right="0.7" top="0.75" bottom="0.75" header="0.3" footer="0.3"/>
  <pageSetup paperSize="9" orientation="portrait" horizontalDpi="0" verticalDpi="0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8CA8B-5C3A-E64B-AD66-35CCDEFE320D}">
  <dimension ref="A1:R65"/>
  <sheetViews>
    <sheetView topLeftCell="A35" zoomScale="125" workbookViewId="0">
      <selection activeCell="O19" sqref="O19"/>
    </sheetView>
  </sheetViews>
  <sheetFormatPr baseColWidth="10" defaultRowHeight="16"/>
  <cols>
    <col min="1" max="1" width="12.33203125" style="102" customWidth="1"/>
    <col min="2" max="2" width="10.83203125" style="102"/>
    <col min="3" max="3" width="12" style="102" bestFit="1" customWidth="1"/>
    <col min="4" max="4" width="24.33203125" style="102" customWidth="1"/>
    <col min="5" max="5" width="28.1640625" style="102" customWidth="1"/>
    <col min="6" max="6" width="28.33203125" customWidth="1"/>
    <col min="10" max="10" width="12.5" style="102" customWidth="1"/>
    <col min="14" max="14" width="1.33203125" customWidth="1"/>
    <col min="15" max="15" width="12.33203125" style="136" customWidth="1"/>
  </cols>
  <sheetData>
    <row r="1" spans="1:18" ht="16" customHeight="1">
      <c r="A1" s="383" t="s">
        <v>1145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</row>
    <row r="2" spans="1:18" ht="16" customHeight="1">
      <c r="A2" s="385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</row>
    <row r="3" spans="1:18" ht="17" customHeight="1" thickBot="1">
      <c r="A3" s="387"/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</row>
    <row r="6" spans="1:18" s="20" customFormat="1" ht="30">
      <c r="A6" s="144" t="s">
        <v>0</v>
      </c>
      <c r="B6" s="144" t="s">
        <v>1</v>
      </c>
      <c r="C6" s="145" t="s">
        <v>2</v>
      </c>
      <c r="D6" s="146" t="s">
        <v>3</v>
      </c>
      <c r="E6" s="147" t="s">
        <v>4</v>
      </c>
      <c r="F6" s="146" t="s">
        <v>5</v>
      </c>
      <c r="G6" s="146" t="s">
        <v>6</v>
      </c>
      <c r="H6" s="146" t="s">
        <v>7</v>
      </c>
      <c r="I6" s="146" t="s">
        <v>8</v>
      </c>
      <c r="J6" s="146" t="s">
        <v>9</v>
      </c>
      <c r="K6" s="146" t="s">
        <v>10</v>
      </c>
      <c r="L6" s="148" t="s">
        <v>11</v>
      </c>
      <c r="M6" s="271" t="s">
        <v>12</v>
      </c>
      <c r="N6" s="274"/>
      <c r="O6" s="279" t="s">
        <v>549</v>
      </c>
      <c r="P6" s="137"/>
    </row>
    <row r="7" spans="1:18" s="20" customFormat="1">
      <c r="A7" s="329" t="s">
        <v>1367</v>
      </c>
      <c r="B7" s="337" t="s">
        <v>1403</v>
      </c>
      <c r="C7" s="326" t="s">
        <v>1382</v>
      </c>
      <c r="D7" s="329" t="s">
        <v>636</v>
      </c>
      <c r="E7" s="329" t="s">
        <v>1383</v>
      </c>
      <c r="F7" s="15" t="s">
        <v>708</v>
      </c>
      <c r="G7" s="16">
        <v>12.92</v>
      </c>
      <c r="H7" s="36">
        <v>215</v>
      </c>
      <c r="I7" s="17">
        <v>300</v>
      </c>
      <c r="J7" s="326" t="s">
        <v>152</v>
      </c>
      <c r="K7" s="36">
        <v>380</v>
      </c>
      <c r="L7" s="18">
        <f>(I7-H7)*G7-K7</f>
        <v>718.2</v>
      </c>
      <c r="M7" s="60">
        <f t="shared" ref="M7:M11" si="0">G7*I7</f>
        <v>3876</v>
      </c>
      <c r="N7" s="282"/>
      <c r="O7" s="284">
        <f t="shared" ref="O7:O11" si="1">G7*H7</f>
        <v>2777.8</v>
      </c>
      <c r="P7" s="97"/>
      <c r="Q7" s="97"/>
      <c r="R7" s="97"/>
    </row>
    <row r="8" spans="1:18" s="20" customFormat="1">
      <c r="A8" s="330"/>
      <c r="B8" s="339"/>
      <c r="C8" s="327"/>
      <c r="D8" s="330"/>
      <c r="E8" s="330"/>
      <c r="F8" s="15" t="s">
        <v>1370</v>
      </c>
      <c r="G8" s="16">
        <v>0</v>
      </c>
      <c r="H8" s="36">
        <v>165</v>
      </c>
      <c r="I8" s="17">
        <v>235</v>
      </c>
      <c r="J8" s="327"/>
      <c r="K8" s="36">
        <v>0</v>
      </c>
      <c r="L8" s="18">
        <f t="shared" ref="L8:L11" si="2">(I8-H8)*G8-K8</f>
        <v>0</v>
      </c>
      <c r="M8" s="60">
        <f t="shared" si="0"/>
        <v>0</v>
      </c>
      <c r="N8" s="282"/>
      <c r="O8" s="284">
        <f t="shared" si="1"/>
        <v>0</v>
      </c>
      <c r="P8" s="97"/>
      <c r="Q8" s="97"/>
      <c r="R8" s="97"/>
    </row>
    <row r="9" spans="1:18" s="20" customFormat="1">
      <c r="A9" s="330"/>
      <c r="B9" s="339"/>
      <c r="C9" s="327"/>
      <c r="D9" s="330"/>
      <c r="E9" s="330"/>
      <c r="F9" s="15" t="s">
        <v>1381</v>
      </c>
      <c r="G9" s="16">
        <v>0</v>
      </c>
      <c r="H9" s="36">
        <v>90</v>
      </c>
      <c r="I9" s="17">
        <v>180</v>
      </c>
      <c r="J9" s="327"/>
      <c r="K9" s="36">
        <v>0</v>
      </c>
      <c r="L9" s="18">
        <f t="shared" si="2"/>
        <v>0</v>
      </c>
      <c r="M9" s="60">
        <f t="shared" si="0"/>
        <v>0</v>
      </c>
      <c r="N9" s="282"/>
      <c r="O9" s="284">
        <f t="shared" si="1"/>
        <v>0</v>
      </c>
      <c r="P9" s="97"/>
      <c r="Q9" s="97"/>
      <c r="R9" s="97"/>
    </row>
    <row r="10" spans="1:18" s="20" customFormat="1">
      <c r="A10" s="330"/>
      <c r="B10" s="339"/>
      <c r="C10" s="327"/>
      <c r="D10" s="330"/>
      <c r="E10" s="330"/>
      <c r="F10" s="15" t="s">
        <v>1368</v>
      </c>
      <c r="G10" s="16">
        <v>0</v>
      </c>
      <c r="H10" s="36">
        <v>0</v>
      </c>
      <c r="I10" s="17">
        <v>50</v>
      </c>
      <c r="J10" s="327"/>
      <c r="K10" s="36">
        <v>0</v>
      </c>
      <c r="L10" s="18">
        <f t="shared" si="2"/>
        <v>0</v>
      </c>
      <c r="M10" s="60">
        <f t="shared" si="0"/>
        <v>0</v>
      </c>
      <c r="N10" s="282"/>
      <c r="O10" s="284">
        <f t="shared" si="1"/>
        <v>0</v>
      </c>
      <c r="P10" s="97"/>
      <c r="Q10" s="97"/>
      <c r="R10" s="97"/>
    </row>
    <row r="11" spans="1:18" s="20" customFormat="1">
      <c r="A11" s="330"/>
      <c r="B11" s="339"/>
      <c r="C11" s="327"/>
      <c r="D11" s="330"/>
      <c r="E11" s="330"/>
      <c r="F11" s="15" t="s">
        <v>1369</v>
      </c>
      <c r="G11" s="16">
        <v>0</v>
      </c>
      <c r="H11" s="36">
        <v>90</v>
      </c>
      <c r="I11" s="17">
        <v>150</v>
      </c>
      <c r="J11" s="327"/>
      <c r="K11" s="36">
        <v>0</v>
      </c>
      <c r="L11" s="18">
        <f t="shared" si="2"/>
        <v>0</v>
      </c>
      <c r="M11" s="60">
        <f t="shared" si="0"/>
        <v>0</v>
      </c>
      <c r="N11" s="282"/>
      <c r="O11" s="284">
        <f t="shared" si="1"/>
        <v>0</v>
      </c>
      <c r="P11" s="97"/>
      <c r="Q11" s="97"/>
      <c r="R11" s="97"/>
    </row>
    <row r="12" spans="1:18" s="97" customFormat="1">
      <c r="A12" s="329" t="s">
        <v>1377</v>
      </c>
      <c r="B12" s="337" t="s">
        <v>1405</v>
      </c>
      <c r="C12" s="326" t="s">
        <v>1386</v>
      </c>
      <c r="D12" s="329" t="s">
        <v>1034</v>
      </c>
      <c r="E12" s="329" t="s">
        <v>1378</v>
      </c>
      <c r="F12" s="15" t="s">
        <v>708</v>
      </c>
      <c r="G12" s="16">
        <v>0</v>
      </c>
      <c r="H12" s="36">
        <v>250</v>
      </c>
      <c r="I12" s="17">
        <v>300</v>
      </c>
      <c r="J12" s="326" t="s">
        <v>152</v>
      </c>
      <c r="K12" s="36">
        <v>166</v>
      </c>
      <c r="L12" s="60">
        <f t="shared" ref="L12:L63" si="3">(I12-H12)*G12-K12</f>
        <v>-166</v>
      </c>
      <c r="M12" s="60">
        <f t="shared" ref="M12:M63" si="4">G12*I12</f>
        <v>0</v>
      </c>
      <c r="N12" s="282"/>
      <c r="O12" s="285">
        <f t="shared" ref="O12:O63" si="5">G12*H12</f>
        <v>0</v>
      </c>
      <c r="P12" s="291"/>
    </row>
    <row r="13" spans="1:18" s="97" customFormat="1">
      <c r="A13" s="330"/>
      <c r="B13" s="339"/>
      <c r="C13" s="327"/>
      <c r="D13" s="330"/>
      <c r="E13" s="330"/>
      <c r="F13" s="15" t="s">
        <v>709</v>
      </c>
      <c r="G13" s="16">
        <v>5.12</v>
      </c>
      <c r="H13" s="36">
        <v>160</v>
      </c>
      <c r="I13" s="17">
        <v>235</v>
      </c>
      <c r="J13" s="327"/>
      <c r="K13" s="36">
        <v>166</v>
      </c>
      <c r="L13" s="60">
        <f t="shared" si="3"/>
        <v>218</v>
      </c>
      <c r="M13" s="60">
        <f t="shared" si="4"/>
        <v>1203.2</v>
      </c>
      <c r="N13" s="282"/>
      <c r="O13" s="285">
        <f t="shared" si="5"/>
        <v>819.2</v>
      </c>
    </row>
    <row r="14" spans="1:18" s="97" customFormat="1">
      <c r="A14" s="330"/>
      <c r="B14" s="339"/>
      <c r="C14" s="327"/>
      <c r="D14" s="330"/>
      <c r="E14" s="330"/>
      <c r="F14" s="15" t="s">
        <v>710</v>
      </c>
      <c r="G14" s="16">
        <v>11.12</v>
      </c>
      <c r="H14" s="36">
        <v>100</v>
      </c>
      <c r="I14" s="17">
        <v>180</v>
      </c>
      <c r="J14" s="327"/>
      <c r="K14" s="36">
        <v>166</v>
      </c>
      <c r="L14" s="60">
        <f t="shared" si="3"/>
        <v>723.59999999999991</v>
      </c>
      <c r="M14" s="60">
        <f t="shared" si="4"/>
        <v>2001.6</v>
      </c>
      <c r="N14" s="282"/>
      <c r="O14" s="284">
        <f t="shared" si="5"/>
        <v>1112</v>
      </c>
      <c r="P14" s="227"/>
      <c r="Q14" s="227"/>
      <c r="R14" s="227"/>
    </row>
    <row r="15" spans="1:18" s="97" customFormat="1">
      <c r="A15" s="330"/>
      <c r="B15" s="339"/>
      <c r="C15" s="327"/>
      <c r="D15" s="330"/>
      <c r="E15" s="330"/>
      <c r="F15" s="15" t="s">
        <v>758</v>
      </c>
      <c r="G15" s="16">
        <v>4.18</v>
      </c>
      <c r="H15" s="36">
        <v>25</v>
      </c>
      <c r="I15" s="17">
        <v>180</v>
      </c>
      <c r="J15" s="327"/>
      <c r="K15" s="36">
        <v>166</v>
      </c>
      <c r="L15" s="60">
        <f t="shared" si="3"/>
        <v>481.9</v>
      </c>
      <c r="M15" s="60">
        <f t="shared" si="4"/>
        <v>752.4</v>
      </c>
      <c r="N15" s="282"/>
      <c r="O15" s="284">
        <f t="shared" si="5"/>
        <v>104.5</v>
      </c>
    </row>
    <row r="16" spans="1:18" s="97" customFormat="1">
      <c r="A16" s="331"/>
      <c r="B16" s="338"/>
      <c r="C16" s="328"/>
      <c r="D16" s="331"/>
      <c r="E16" s="331"/>
      <c r="F16" s="15" t="s">
        <v>33</v>
      </c>
      <c r="G16" s="16">
        <v>0</v>
      </c>
      <c r="H16" s="36">
        <v>-25</v>
      </c>
      <c r="I16" s="17">
        <v>40</v>
      </c>
      <c r="J16" s="328"/>
      <c r="K16" s="36">
        <v>166</v>
      </c>
      <c r="L16" s="60">
        <f t="shared" si="3"/>
        <v>-166</v>
      </c>
      <c r="M16" s="60">
        <f t="shared" si="4"/>
        <v>0</v>
      </c>
      <c r="N16" s="282"/>
      <c r="O16" s="284">
        <f t="shared" si="5"/>
        <v>0</v>
      </c>
    </row>
    <row r="17" spans="1:18" s="97" customFormat="1">
      <c r="A17" s="329" t="s">
        <v>1387</v>
      </c>
      <c r="B17" s="337" t="s">
        <v>1464</v>
      </c>
      <c r="C17" s="326" t="s">
        <v>1390</v>
      </c>
      <c r="D17" s="329" t="s">
        <v>648</v>
      </c>
      <c r="E17" s="329" t="s">
        <v>41</v>
      </c>
      <c r="F17" s="15" t="s">
        <v>1388</v>
      </c>
      <c r="G17" s="16">
        <v>0.375</v>
      </c>
      <c r="H17" s="36">
        <v>330</v>
      </c>
      <c r="I17" s="17">
        <v>550</v>
      </c>
      <c r="J17" s="326" t="s">
        <v>42</v>
      </c>
      <c r="K17" s="36">
        <v>110</v>
      </c>
      <c r="L17" s="60">
        <f t="shared" si="3"/>
        <v>-27.5</v>
      </c>
      <c r="M17" s="60">
        <f t="shared" si="4"/>
        <v>206.25</v>
      </c>
      <c r="N17" s="282"/>
      <c r="O17" s="284">
        <f t="shared" si="5"/>
        <v>123.75</v>
      </c>
    </row>
    <row r="18" spans="1:18" s="97" customFormat="1">
      <c r="A18" s="331"/>
      <c r="B18" s="338"/>
      <c r="C18" s="328"/>
      <c r="D18" s="331"/>
      <c r="E18" s="331"/>
      <c r="F18" s="15" t="s">
        <v>1389</v>
      </c>
      <c r="G18" s="16">
        <v>2.42</v>
      </c>
      <c r="H18" s="36">
        <v>150</v>
      </c>
      <c r="I18" s="17">
        <v>400</v>
      </c>
      <c r="J18" s="328"/>
      <c r="K18" s="36">
        <v>110</v>
      </c>
      <c r="L18" s="60">
        <f t="shared" si="3"/>
        <v>495</v>
      </c>
      <c r="M18" s="60">
        <f t="shared" si="4"/>
        <v>968</v>
      </c>
      <c r="N18" s="282"/>
      <c r="O18" s="284">
        <f t="shared" si="5"/>
        <v>363</v>
      </c>
    </row>
    <row r="19" spans="1:18" s="97" customFormat="1">
      <c r="A19" s="17" t="s">
        <v>1399</v>
      </c>
      <c r="B19" s="36" t="s">
        <v>1458</v>
      </c>
      <c r="C19" s="112" t="s">
        <v>1422</v>
      </c>
      <c r="D19" s="17" t="s">
        <v>1177</v>
      </c>
      <c r="E19" s="17" t="s">
        <v>1400</v>
      </c>
      <c r="F19" s="15" t="s">
        <v>1208</v>
      </c>
      <c r="G19" s="16">
        <v>21.349</v>
      </c>
      <c r="H19" s="36">
        <v>630</v>
      </c>
      <c r="I19" s="17">
        <v>740</v>
      </c>
      <c r="J19" s="112" t="s">
        <v>152</v>
      </c>
      <c r="K19" s="36">
        <v>485</v>
      </c>
      <c r="L19" s="60">
        <f t="shared" si="3"/>
        <v>1863.3899999999999</v>
      </c>
      <c r="M19" s="60">
        <f t="shared" si="4"/>
        <v>15798.26</v>
      </c>
      <c r="N19" s="282"/>
      <c r="O19" s="284">
        <f t="shared" si="5"/>
        <v>13449.87</v>
      </c>
    </row>
    <row r="20" spans="1:18" s="97" customFormat="1">
      <c r="A20" s="329" t="s">
        <v>1404</v>
      </c>
      <c r="B20" s="337" t="s">
        <v>1461</v>
      </c>
      <c r="C20" s="326" t="s">
        <v>1449</v>
      </c>
      <c r="D20" s="329" t="s">
        <v>1177</v>
      </c>
      <c r="E20" s="329" t="s">
        <v>1430</v>
      </c>
      <c r="F20" s="15" t="s">
        <v>19</v>
      </c>
      <c r="G20" s="16">
        <v>18.071999999999999</v>
      </c>
      <c r="H20" s="36">
        <v>425</v>
      </c>
      <c r="I20" s="17">
        <v>490</v>
      </c>
      <c r="J20" s="326" t="s">
        <v>152</v>
      </c>
      <c r="K20" s="36">
        <v>340</v>
      </c>
      <c r="L20" s="60">
        <f t="shared" si="3"/>
        <v>834.67999999999984</v>
      </c>
      <c r="M20" s="60">
        <f t="shared" si="4"/>
        <v>8855.2799999999988</v>
      </c>
      <c r="N20" s="282"/>
      <c r="O20" s="284">
        <f t="shared" si="5"/>
        <v>7680.5999999999995</v>
      </c>
    </row>
    <row r="21" spans="1:18" s="97" customFormat="1">
      <c r="A21" s="331"/>
      <c r="B21" s="338"/>
      <c r="C21" s="328"/>
      <c r="D21" s="331"/>
      <c r="E21" s="331"/>
      <c r="F21" s="15" t="s">
        <v>20</v>
      </c>
      <c r="G21" s="16">
        <v>0</v>
      </c>
      <c r="H21" s="36">
        <v>365</v>
      </c>
      <c r="I21" s="17">
        <v>440</v>
      </c>
      <c r="J21" s="328"/>
      <c r="K21" s="36">
        <v>340</v>
      </c>
      <c r="L21" s="60">
        <f t="shared" si="3"/>
        <v>-340</v>
      </c>
      <c r="M21" s="60">
        <f t="shared" si="4"/>
        <v>0</v>
      </c>
      <c r="N21" s="282"/>
      <c r="O21" s="284">
        <f t="shared" si="5"/>
        <v>0</v>
      </c>
    </row>
    <row r="22" spans="1:18" s="97" customFormat="1">
      <c r="A22" s="329" t="s">
        <v>1402</v>
      </c>
      <c r="B22" s="337" t="s">
        <v>1440</v>
      </c>
      <c r="C22" s="326" t="s">
        <v>1424</v>
      </c>
      <c r="D22" s="329" t="s">
        <v>1034</v>
      </c>
      <c r="E22" s="329" t="s">
        <v>1406</v>
      </c>
      <c r="F22" s="15" t="s">
        <v>708</v>
      </c>
      <c r="G22" s="16">
        <v>0</v>
      </c>
      <c r="H22" s="36">
        <v>200</v>
      </c>
      <c r="I22" s="17">
        <v>275</v>
      </c>
      <c r="J22" s="326" t="s">
        <v>152</v>
      </c>
      <c r="K22" s="36">
        <v>166</v>
      </c>
      <c r="L22" s="60">
        <f t="shared" ref="L22:L37" si="6">(I22-H22)*G22-K22</f>
        <v>-166</v>
      </c>
      <c r="M22" s="60">
        <f t="shared" ref="M22:M33" si="7">G22*I22</f>
        <v>0</v>
      </c>
      <c r="N22" s="282"/>
      <c r="O22" s="284">
        <f t="shared" si="5"/>
        <v>0</v>
      </c>
    </row>
    <row r="23" spans="1:18" s="97" customFormat="1">
      <c r="A23" s="330"/>
      <c r="B23" s="339"/>
      <c r="C23" s="327"/>
      <c r="D23" s="330"/>
      <c r="E23" s="330"/>
      <c r="F23" s="15" t="s">
        <v>709</v>
      </c>
      <c r="G23" s="16">
        <v>0</v>
      </c>
      <c r="H23" s="36">
        <v>140</v>
      </c>
      <c r="I23" s="17">
        <v>220</v>
      </c>
      <c r="J23" s="327"/>
      <c r="K23" s="36">
        <v>166</v>
      </c>
      <c r="L23" s="60">
        <f t="shared" si="6"/>
        <v>-166</v>
      </c>
      <c r="M23" s="60">
        <f t="shared" si="7"/>
        <v>0</v>
      </c>
      <c r="N23" s="282"/>
      <c r="O23" s="284">
        <f t="shared" si="5"/>
        <v>0</v>
      </c>
    </row>
    <row r="24" spans="1:18" s="97" customFormat="1">
      <c r="A24" s="330"/>
      <c r="B24" s="339"/>
      <c r="C24" s="327"/>
      <c r="D24" s="330"/>
      <c r="E24" s="330"/>
      <c r="F24" s="15" t="s">
        <v>710</v>
      </c>
      <c r="G24" s="16">
        <v>22.46</v>
      </c>
      <c r="H24" s="36">
        <v>80</v>
      </c>
      <c r="I24" s="17">
        <v>175</v>
      </c>
      <c r="J24" s="327"/>
      <c r="K24" s="36">
        <v>166</v>
      </c>
      <c r="L24" s="60">
        <f t="shared" si="6"/>
        <v>1967.7000000000003</v>
      </c>
      <c r="M24" s="60">
        <f t="shared" si="7"/>
        <v>3930.5</v>
      </c>
      <c r="N24" s="282"/>
      <c r="O24" s="284">
        <f t="shared" si="5"/>
        <v>1796.8000000000002</v>
      </c>
    </row>
    <row r="25" spans="1:18" s="97" customFormat="1">
      <c r="A25" s="330"/>
      <c r="B25" s="339"/>
      <c r="C25" s="327"/>
      <c r="D25" s="330"/>
      <c r="E25" s="330"/>
      <c r="F25" s="15" t="s">
        <v>758</v>
      </c>
      <c r="G25" s="16">
        <v>0</v>
      </c>
      <c r="H25" s="36">
        <v>25</v>
      </c>
      <c r="I25" s="17">
        <v>175</v>
      </c>
      <c r="J25" s="327"/>
      <c r="K25" s="36">
        <v>166</v>
      </c>
      <c r="L25" s="60">
        <f t="shared" si="6"/>
        <v>-166</v>
      </c>
      <c r="M25" s="60">
        <f t="shared" si="7"/>
        <v>0</v>
      </c>
      <c r="N25" s="282"/>
      <c r="O25" s="284">
        <f t="shared" si="5"/>
        <v>0</v>
      </c>
    </row>
    <row r="26" spans="1:18" s="97" customFormat="1">
      <c r="A26" s="331"/>
      <c r="B26" s="338"/>
      <c r="C26" s="328"/>
      <c r="D26" s="331"/>
      <c r="E26" s="331"/>
      <c r="F26" s="15" t="s">
        <v>33</v>
      </c>
      <c r="G26" s="16">
        <v>0</v>
      </c>
      <c r="H26" s="36">
        <v>-25</v>
      </c>
      <c r="I26" s="17">
        <v>40</v>
      </c>
      <c r="J26" s="328"/>
      <c r="K26" s="36">
        <v>166</v>
      </c>
      <c r="L26" s="60">
        <f t="shared" si="6"/>
        <v>-166</v>
      </c>
      <c r="M26" s="60">
        <f t="shared" si="7"/>
        <v>0</v>
      </c>
      <c r="N26" s="282"/>
      <c r="O26" s="284">
        <f t="shared" si="5"/>
        <v>0</v>
      </c>
    </row>
    <row r="27" spans="1:18" s="97" customFormat="1">
      <c r="A27" s="329" t="s">
        <v>1407</v>
      </c>
      <c r="B27" s="339" t="s">
        <v>1465</v>
      </c>
      <c r="C27" s="326" t="s">
        <v>1412</v>
      </c>
      <c r="D27" s="17" t="s">
        <v>1075</v>
      </c>
      <c r="E27" s="329" t="s">
        <v>233</v>
      </c>
      <c r="F27" s="15" t="s">
        <v>1076</v>
      </c>
      <c r="G27" s="16">
        <v>1</v>
      </c>
      <c r="H27" s="36">
        <v>0</v>
      </c>
      <c r="I27" s="17">
        <v>320</v>
      </c>
      <c r="J27" s="326" t="s">
        <v>42</v>
      </c>
      <c r="K27" s="332">
        <v>318</v>
      </c>
      <c r="L27" s="60">
        <f t="shared" si="6"/>
        <v>2</v>
      </c>
      <c r="M27" s="281">
        <f t="shared" si="7"/>
        <v>320</v>
      </c>
      <c r="N27" s="282"/>
      <c r="O27" s="284">
        <f t="shared" si="5"/>
        <v>0</v>
      </c>
    </row>
    <row r="28" spans="1:18" s="97" customFormat="1">
      <c r="A28" s="330"/>
      <c r="B28" s="339"/>
      <c r="C28" s="327"/>
      <c r="D28" s="329" t="s">
        <v>548</v>
      </c>
      <c r="E28" s="330"/>
      <c r="F28" s="15" t="s">
        <v>548</v>
      </c>
      <c r="G28" s="16">
        <v>5.66</v>
      </c>
      <c r="H28" s="36">
        <v>290</v>
      </c>
      <c r="I28" s="17">
        <v>0</v>
      </c>
      <c r="J28" s="327"/>
      <c r="K28" s="333"/>
      <c r="L28" s="60">
        <f t="shared" si="6"/>
        <v>-1641.4</v>
      </c>
      <c r="M28" s="281">
        <f t="shared" si="7"/>
        <v>0</v>
      </c>
      <c r="N28" s="282"/>
      <c r="O28" s="284">
        <f t="shared" si="5"/>
        <v>1641.4</v>
      </c>
    </row>
    <row r="29" spans="1:18" s="97" customFormat="1">
      <c r="A29" s="330"/>
      <c r="B29" s="339"/>
      <c r="C29" s="327"/>
      <c r="D29" s="330"/>
      <c r="E29" s="330"/>
      <c r="F29" s="15" t="s">
        <v>548</v>
      </c>
      <c r="G29" s="16">
        <v>5.66</v>
      </c>
      <c r="H29" s="36">
        <v>0</v>
      </c>
      <c r="I29" s="17">
        <v>410</v>
      </c>
      <c r="J29" s="327"/>
      <c r="K29" s="333"/>
      <c r="L29" s="60">
        <f t="shared" si="6"/>
        <v>2320.6</v>
      </c>
      <c r="M29" s="281">
        <f>G29*I29</f>
        <v>2320.6</v>
      </c>
      <c r="N29" s="282"/>
      <c r="O29" s="284">
        <f t="shared" si="5"/>
        <v>0</v>
      </c>
    </row>
    <row r="30" spans="1:18" s="20" customFormat="1">
      <c r="A30" s="331"/>
      <c r="B30" s="138" t="s">
        <v>1477</v>
      </c>
      <c r="C30" s="328"/>
      <c r="D30" s="331"/>
      <c r="E30" s="17" t="s">
        <v>24</v>
      </c>
      <c r="F30" s="15" t="s">
        <v>1194</v>
      </c>
      <c r="G30" s="16">
        <v>0.95499999999999996</v>
      </c>
      <c r="H30" s="17">
        <v>0</v>
      </c>
      <c r="I30" s="17">
        <v>180</v>
      </c>
      <c r="J30" s="328"/>
      <c r="K30" s="17">
        <v>0</v>
      </c>
      <c r="L30" s="60">
        <f t="shared" si="6"/>
        <v>171.9</v>
      </c>
      <c r="M30" s="281">
        <f t="shared" si="7"/>
        <v>171.9</v>
      </c>
      <c r="N30" s="282"/>
      <c r="O30" s="283">
        <f t="shared" si="5"/>
        <v>0</v>
      </c>
      <c r="P30" s="97"/>
      <c r="Q30" s="97"/>
      <c r="R30" s="97"/>
    </row>
    <row r="31" spans="1:18" s="20" customFormat="1">
      <c r="A31" s="330"/>
      <c r="B31" s="339" t="s">
        <v>1478</v>
      </c>
      <c r="C31" s="327"/>
      <c r="D31" s="330"/>
      <c r="E31" s="330" t="s">
        <v>361</v>
      </c>
      <c r="F31" s="15" t="s">
        <v>1414</v>
      </c>
      <c r="G31" s="16">
        <v>2.95</v>
      </c>
      <c r="H31" s="17">
        <v>0</v>
      </c>
      <c r="I31" s="17">
        <v>150</v>
      </c>
      <c r="J31" s="327"/>
      <c r="K31" s="17">
        <v>0</v>
      </c>
      <c r="L31" s="60">
        <f t="shared" si="6"/>
        <v>442.5</v>
      </c>
      <c r="M31" s="281">
        <f t="shared" si="7"/>
        <v>442.5</v>
      </c>
      <c r="N31" s="282"/>
      <c r="O31" s="283">
        <f t="shared" si="5"/>
        <v>0</v>
      </c>
      <c r="P31" s="97"/>
      <c r="Q31" s="97"/>
      <c r="R31" s="97"/>
    </row>
    <row r="32" spans="1:18" s="20" customFormat="1">
      <c r="A32" s="330"/>
      <c r="B32" s="339"/>
      <c r="C32" s="327"/>
      <c r="D32" s="330"/>
      <c r="E32" s="330"/>
      <c r="F32" s="15" t="s">
        <v>1415</v>
      </c>
      <c r="G32" s="16">
        <v>2.95</v>
      </c>
      <c r="H32" s="17">
        <v>0</v>
      </c>
      <c r="I32" s="17">
        <v>197</v>
      </c>
      <c r="J32" s="327"/>
      <c r="K32" s="17">
        <v>0</v>
      </c>
      <c r="L32" s="60">
        <f t="shared" si="6"/>
        <v>581.15000000000009</v>
      </c>
      <c r="M32" s="281">
        <f t="shared" si="7"/>
        <v>581.15000000000009</v>
      </c>
      <c r="N32" s="282"/>
      <c r="O32" s="283">
        <f t="shared" si="5"/>
        <v>0</v>
      </c>
      <c r="P32" s="97"/>
      <c r="Q32" s="97"/>
      <c r="R32" s="97"/>
    </row>
    <row r="33" spans="1:18" s="20" customFormat="1">
      <c r="A33" s="331"/>
      <c r="B33" s="338"/>
      <c r="C33" s="328"/>
      <c r="D33" s="331"/>
      <c r="E33" s="331"/>
      <c r="F33" s="15" t="s">
        <v>1416</v>
      </c>
      <c r="G33" s="16">
        <v>1</v>
      </c>
      <c r="H33" s="17">
        <v>0</v>
      </c>
      <c r="I33" s="17">
        <v>250</v>
      </c>
      <c r="J33" s="328"/>
      <c r="K33" s="17">
        <v>0</v>
      </c>
      <c r="L33" s="60">
        <f t="shared" si="6"/>
        <v>250</v>
      </c>
      <c r="M33" s="281">
        <f t="shared" si="7"/>
        <v>250</v>
      </c>
      <c r="N33" s="282"/>
      <c r="O33" s="283">
        <f t="shared" si="5"/>
        <v>0</v>
      </c>
      <c r="P33" s="97"/>
      <c r="Q33" s="97"/>
      <c r="R33" s="97"/>
    </row>
    <row r="34" spans="1:18" s="20" customFormat="1">
      <c r="A34" s="329" t="s">
        <v>1421</v>
      </c>
      <c r="B34" s="337" t="s">
        <v>1464</v>
      </c>
      <c r="C34" s="326" t="s">
        <v>1423</v>
      </c>
      <c r="D34" s="329" t="s">
        <v>648</v>
      </c>
      <c r="E34" s="329" t="s">
        <v>41</v>
      </c>
      <c r="F34" s="15" t="s">
        <v>1388</v>
      </c>
      <c r="G34" s="16">
        <v>1.07</v>
      </c>
      <c r="H34" s="36">
        <v>330</v>
      </c>
      <c r="I34" s="17">
        <v>550</v>
      </c>
      <c r="J34" s="326" t="s">
        <v>42</v>
      </c>
      <c r="K34" s="36">
        <v>110</v>
      </c>
      <c r="L34" s="60">
        <f t="shared" si="6"/>
        <v>125.4</v>
      </c>
      <c r="M34" s="60">
        <f t="shared" si="4"/>
        <v>588.5</v>
      </c>
      <c r="N34" s="282"/>
      <c r="O34" s="284">
        <f t="shared" si="5"/>
        <v>353.1</v>
      </c>
      <c r="P34" s="97"/>
      <c r="Q34" s="97"/>
      <c r="R34" s="97"/>
    </row>
    <row r="35" spans="1:18" s="20" customFormat="1">
      <c r="A35" s="331"/>
      <c r="B35" s="338"/>
      <c r="C35" s="328"/>
      <c r="D35" s="331"/>
      <c r="E35" s="331"/>
      <c r="F35" s="15" t="s">
        <v>1389</v>
      </c>
      <c r="G35" s="16">
        <v>2.29</v>
      </c>
      <c r="H35" s="36">
        <v>150</v>
      </c>
      <c r="I35" s="17">
        <v>400</v>
      </c>
      <c r="J35" s="328"/>
      <c r="K35" s="36">
        <v>110</v>
      </c>
      <c r="L35" s="60">
        <f t="shared" si="6"/>
        <v>462.5</v>
      </c>
      <c r="M35" s="60">
        <f t="shared" si="4"/>
        <v>916</v>
      </c>
      <c r="N35" s="282"/>
      <c r="O35" s="284">
        <f t="shared" si="5"/>
        <v>343.5</v>
      </c>
      <c r="P35" s="97"/>
      <c r="Q35" s="97"/>
      <c r="R35" s="97"/>
    </row>
    <row r="36" spans="1:18" s="97" customFormat="1">
      <c r="A36" s="329" t="s">
        <v>1425</v>
      </c>
      <c r="B36" s="36" t="s">
        <v>1460</v>
      </c>
      <c r="C36" s="326" t="s">
        <v>1429</v>
      </c>
      <c r="D36" s="329" t="s">
        <v>1094</v>
      </c>
      <c r="E36" s="92" t="s">
        <v>1431</v>
      </c>
      <c r="F36" s="15" t="s">
        <v>61</v>
      </c>
      <c r="G36" s="16">
        <v>7.46</v>
      </c>
      <c r="H36" s="17">
        <v>-130</v>
      </c>
      <c r="I36" s="17">
        <v>200</v>
      </c>
      <c r="J36" s="326" t="s">
        <v>152</v>
      </c>
      <c r="K36" s="36">
        <v>1150</v>
      </c>
      <c r="L36" s="60">
        <f t="shared" si="6"/>
        <v>1311.8000000000002</v>
      </c>
      <c r="M36" s="60">
        <f>(G36*I36)+(G36*90)</f>
        <v>2163.4</v>
      </c>
      <c r="N36" s="282"/>
      <c r="O36" s="283">
        <v>0</v>
      </c>
    </row>
    <row r="37" spans="1:18" s="97" customFormat="1">
      <c r="A37" s="331"/>
      <c r="B37" s="161" t="s">
        <v>1480</v>
      </c>
      <c r="C37" s="328"/>
      <c r="D37" s="331"/>
      <c r="E37" s="17" t="s">
        <v>1216</v>
      </c>
      <c r="F37" s="15" t="s">
        <v>1217</v>
      </c>
      <c r="G37" s="16">
        <v>1</v>
      </c>
      <c r="H37" s="17">
        <v>0</v>
      </c>
      <c r="I37" s="17">
        <v>1000</v>
      </c>
      <c r="J37" s="328"/>
      <c r="K37" s="36">
        <v>0</v>
      </c>
      <c r="L37" s="60">
        <f t="shared" si="6"/>
        <v>1000</v>
      </c>
      <c r="M37" s="60">
        <f t="shared" si="4"/>
        <v>1000</v>
      </c>
      <c r="N37" s="282"/>
      <c r="O37" s="283">
        <f t="shared" si="5"/>
        <v>0</v>
      </c>
    </row>
    <row r="38" spans="1:18" s="20" customFormat="1">
      <c r="A38" s="329" t="s">
        <v>1426</v>
      </c>
      <c r="B38" s="36" t="s">
        <v>1477</v>
      </c>
      <c r="C38" s="326" t="s">
        <v>1448</v>
      </c>
      <c r="D38" s="329" t="s">
        <v>1094</v>
      </c>
      <c r="E38" s="92" t="s">
        <v>24</v>
      </c>
      <c r="F38" s="15" t="s">
        <v>1428</v>
      </c>
      <c r="G38" s="16">
        <v>3.9239999999999999</v>
      </c>
      <c r="H38" s="17">
        <v>0</v>
      </c>
      <c r="I38" s="17">
        <v>200</v>
      </c>
      <c r="J38" s="326" t="s">
        <v>152</v>
      </c>
      <c r="K38" s="36">
        <v>1150</v>
      </c>
      <c r="L38" s="60">
        <f t="shared" ref="L38:L48" si="8">(I38-H38)*G38-K38</f>
        <v>-365.20000000000005</v>
      </c>
      <c r="M38" s="60">
        <f>(G38*I38)+(G38*90)</f>
        <v>1137.96</v>
      </c>
      <c r="N38" s="282"/>
      <c r="O38" s="283">
        <f t="shared" si="5"/>
        <v>0</v>
      </c>
      <c r="P38" s="97"/>
      <c r="Q38" s="97"/>
      <c r="R38" s="97"/>
    </row>
    <row r="39" spans="1:18" s="20" customFormat="1">
      <c r="A39" s="331"/>
      <c r="B39" s="161" t="s">
        <v>1480</v>
      </c>
      <c r="C39" s="328"/>
      <c r="D39" s="331"/>
      <c r="E39" s="17" t="s">
        <v>1216</v>
      </c>
      <c r="F39" s="15" t="s">
        <v>1217</v>
      </c>
      <c r="G39" s="16">
        <v>1</v>
      </c>
      <c r="H39" s="17">
        <v>0</v>
      </c>
      <c r="I39" s="17">
        <v>770</v>
      </c>
      <c r="J39" s="328"/>
      <c r="K39" s="36">
        <v>0</v>
      </c>
      <c r="L39" s="60">
        <f t="shared" si="8"/>
        <v>770</v>
      </c>
      <c r="M39" s="60">
        <f t="shared" ref="M39:M48" si="9">G39*I39</f>
        <v>770</v>
      </c>
      <c r="N39" s="282"/>
      <c r="O39" s="283">
        <f t="shared" si="5"/>
        <v>0</v>
      </c>
      <c r="P39" s="97"/>
      <c r="Q39" s="97"/>
      <c r="R39" s="97"/>
    </row>
    <row r="40" spans="1:18" s="20" customFormat="1">
      <c r="A40" s="329" t="s">
        <v>1427</v>
      </c>
      <c r="B40" s="36" t="s">
        <v>1477</v>
      </c>
      <c r="C40" s="326" t="s">
        <v>1439</v>
      </c>
      <c r="D40" s="349" t="s">
        <v>1094</v>
      </c>
      <c r="E40" s="349" t="s">
        <v>24</v>
      </c>
      <c r="F40" s="15" t="s">
        <v>1428</v>
      </c>
      <c r="G40" s="16">
        <v>3.0680000000000001</v>
      </c>
      <c r="H40" s="17">
        <v>0</v>
      </c>
      <c r="I40" s="17">
        <v>200</v>
      </c>
      <c r="J40" s="326" t="s">
        <v>152</v>
      </c>
      <c r="K40" s="36">
        <v>880</v>
      </c>
      <c r="L40" s="60">
        <f t="shared" si="8"/>
        <v>-266.39999999999998</v>
      </c>
      <c r="M40" s="60">
        <f t="shared" si="9"/>
        <v>613.6</v>
      </c>
      <c r="N40" s="282"/>
      <c r="O40" s="283">
        <f t="shared" si="5"/>
        <v>0</v>
      </c>
      <c r="P40" s="97"/>
      <c r="Q40" s="97"/>
      <c r="R40" s="97"/>
    </row>
    <row r="41" spans="1:18" s="20" customFormat="1">
      <c r="A41" s="331"/>
      <c r="B41" s="36" t="s">
        <v>1480</v>
      </c>
      <c r="C41" s="328"/>
      <c r="D41" s="349"/>
      <c r="E41" s="349"/>
      <c r="F41" s="15" t="s">
        <v>1217</v>
      </c>
      <c r="G41" s="16">
        <v>1</v>
      </c>
      <c r="H41" s="17">
        <v>0</v>
      </c>
      <c r="I41" s="17">
        <v>500</v>
      </c>
      <c r="J41" s="328"/>
      <c r="K41" s="36">
        <v>0</v>
      </c>
      <c r="L41" s="60">
        <f t="shared" si="8"/>
        <v>500</v>
      </c>
      <c r="M41" s="60">
        <f t="shared" si="9"/>
        <v>500</v>
      </c>
      <c r="N41" s="282"/>
      <c r="O41" s="283">
        <f t="shared" si="5"/>
        <v>0</v>
      </c>
      <c r="P41" s="97"/>
      <c r="Q41" s="97"/>
      <c r="R41" s="97"/>
    </row>
    <row r="42" spans="1:18" s="20" customFormat="1">
      <c r="A42" s="329" t="s">
        <v>1450</v>
      </c>
      <c r="B42" s="332" t="s">
        <v>1462</v>
      </c>
      <c r="C42" s="326" t="s">
        <v>1451</v>
      </c>
      <c r="D42" s="330" t="s">
        <v>361</v>
      </c>
      <c r="E42" s="330" t="s">
        <v>1452</v>
      </c>
      <c r="F42" s="325">
        <v>0.9</v>
      </c>
      <c r="G42" s="16">
        <v>0</v>
      </c>
      <c r="H42" s="36">
        <v>80</v>
      </c>
      <c r="I42" s="17">
        <v>165</v>
      </c>
      <c r="J42" s="326" t="s">
        <v>152</v>
      </c>
      <c r="K42" s="36">
        <v>70</v>
      </c>
      <c r="L42" s="60">
        <f t="shared" si="8"/>
        <v>-70</v>
      </c>
      <c r="M42" s="60">
        <f t="shared" si="9"/>
        <v>0</v>
      </c>
      <c r="N42" s="282"/>
      <c r="O42" s="284">
        <f t="shared" si="5"/>
        <v>0</v>
      </c>
      <c r="P42" s="97"/>
      <c r="Q42" s="97"/>
      <c r="R42" s="97"/>
    </row>
    <row r="43" spans="1:18" s="20" customFormat="1">
      <c r="A43" s="330"/>
      <c r="B43" s="333"/>
      <c r="C43" s="327"/>
      <c r="D43" s="330"/>
      <c r="E43" s="330"/>
      <c r="F43" s="325">
        <v>0.8</v>
      </c>
      <c r="G43" s="16">
        <v>0</v>
      </c>
      <c r="H43" s="36">
        <v>30</v>
      </c>
      <c r="I43" s="17">
        <v>80</v>
      </c>
      <c r="J43" s="327"/>
      <c r="K43" s="36">
        <v>70</v>
      </c>
      <c r="L43" s="60">
        <f t="shared" si="8"/>
        <v>-70</v>
      </c>
      <c r="M43" s="60">
        <f t="shared" si="9"/>
        <v>0</v>
      </c>
      <c r="N43" s="282"/>
      <c r="O43" s="284">
        <f t="shared" si="5"/>
        <v>0</v>
      </c>
      <c r="P43" s="97"/>
      <c r="Q43" s="97"/>
      <c r="R43" s="97"/>
    </row>
    <row r="44" spans="1:18" s="20" customFormat="1">
      <c r="A44" s="330"/>
      <c r="B44" s="333"/>
      <c r="C44" s="327"/>
      <c r="D44" s="330"/>
      <c r="E44" s="330"/>
      <c r="F44" s="15" t="s">
        <v>1442</v>
      </c>
      <c r="G44" s="16">
        <v>7.74</v>
      </c>
      <c r="H44" s="36">
        <v>-40</v>
      </c>
      <c r="I44" s="17">
        <v>40</v>
      </c>
      <c r="J44" s="327"/>
      <c r="K44" s="36">
        <v>68</v>
      </c>
      <c r="L44" s="60">
        <f t="shared" si="8"/>
        <v>551.20000000000005</v>
      </c>
      <c r="M44" s="60">
        <f t="shared" si="9"/>
        <v>309.60000000000002</v>
      </c>
      <c r="N44" s="282"/>
      <c r="O44" s="284">
        <f t="shared" si="5"/>
        <v>-309.60000000000002</v>
      </c>
      <c r="P44" s="97"/>
      <c r="Q44" s="97"/>
      <c r="R44" s="97"/>
    </row>
    <row r="45" spans="1:18" s="20" customFormat="1">
      <c r="A45" s="330"/>
      <c r="B45" s="333"/>
      <c r="C45" s="327"/>
      <c r="D45" s="330"/>
      <c r="E45" s="330"/>
      <c r="F45" s="15" t="s">
        <v>1446</v>
      </c>
      <c r="G45" s="16">
        <v>3.01</v>
      </c>
      <c r="H45" s="36">
        <v>20</v>
      </c>
      <c r="I45" s="17">
        <v>70</v>
      </c>
      <c r="J45" s="327"/>
      <c r="K45" s="36">
        <v>68</v>
      </c>
      <c r="L45" s="60">
        <f t="shared" si="8"/>
        <v>82.5</v>
      </c>
      <c r="M45" s="60">
        <f t="shared" si="9"/>
        <v>210.7</v>
      </c>
      <c r="N45" s="282"/>
      <c r="O45" s="284">
        <f t="shared" si="5"/>
        <v>60.199999999999996</v>
      </c>
      <c r="P45" s="97"/>
      <c r="Q45" s="97"/>
      <c r="R45" s="97"/>
    </row>
    <row r="46" spans="1:18" s="20" customFormat="1">
      <c r="A46" s="330"/>
      <c r="B46" s="333"/>
      <c r="C46" s="327"/>
      <c r="D46" s="330"/>
      <c r="E46" s="330"/>
      <c r="F46" s="15" t="s">
        <v>1443</v>
      </c>
      <c r="G46" s="16">
        <v>0</v>
      </c>
      <c r="H46" s="36">
        <v>-60</v>
      </c>
      <c r="I46" s="17">
        <v>50</v>
      </c>
      <c r="J46" s="327"/>
      <c r="K46" s="36">
        <v>68</v>
      </c>
      <c r="L46" s="60">
        <f t="shared" si="8"/>
        <v>-68</v>
      </c>
      <c r="M46" s="60">
        <f t="shared" si="9"/>
        <v>0</v>
      </c>
      <c r="N46" s="282"/>
      <c r="O46" s="284">
        <f t="shared" si="5"/>
        <v>0</v>
      </c>
      <c r="P46" s="97"/>
      <c r="Q46" s="97"/>
      <c r="R46" s="97"/>
    </row>
    <row r="47" spans="1:18" s="20" customFormat="1">
      <c r="A47" s="330"/>
      <c r="B47" s="333"/>
      <c r="C47" s="327"/>
      <c r="D47" s="330"/>
      <c r="E47" s="330"/>
      <c r="F47" s="15" t="s">
        <v>1444</v>
      </c>
      <c r="G47" s="16">
        <v>0</v>
      </c>
      <c r="H47" s="36">
        <v>-80</v>
      </c>
      <c r="I47" s="17">
        <v>15</v>
      </c>
      <c r="J47" s="327"/>
      <c r="K47" s="36">
        <v>68</v>
      </c>
      <c r="L47" s="60">
        <f t="shared" si="8"/>
        <v>-68</v>
      </c>
      <c r="M47" s="60">
        <f t="shared" si="9"/>
        <v>0</v>
      </c>
      <c r="N47" s="282"/>
      <c r="O47" s="284">
        <f t="shared" si="5"/>
        <v>0</v>
      </c>
      <c r="P47" s="97"/>
      <c r="Q47" s="97"/>
      <c r="R47" s="97"/>
    </row>
    <row r="48" spans="1:18" s="20" customFormat="1">
      <c r="A48" s="331"/>
      <c r="B48" s="334"/>
      <c r="C48" s="328"/>
      <c r="D48" s="331"/>
      <c r="E48" s="331"/>
      <c r="F48" s="15" t="s">
        <v>1445</v>
      </c>
      <c r="G48" s="16">
        <v>4.6900000000000004</v>
      </c>
      <c r="H48" s="36">
        <v>-120</v>
      </c>
      <c r="I48" s="17">
        <v>-50</v>
      </c>
      <c r="J48" s="328"/>
      <c r="K48" s="36">
        <v>68</v>
      </c>
      <c r="L48" s="60">
        <f t="shared" si="8"/>
        <v>260.3</v>
      </c>
      <c r="M48" s="60">
        <f t="shared" si="9"/>
        <v>-234.50000000000003</v>
      </c>
      <c r="N48" s="282"/>
      <c r="O48" s="284">
        <f t="shared" si="5"/>
        <v>-562.80000000000007</v>
      </c>
      <c r="P48" s="97"/>
      <c r="Q48" s="97"/>
      <c r="R48" s="97"/>
    </row>
    <row r="49" spans="1:18" s="97" customFormat="1">
      <c r="A49" s="329" t="s">
        <v>1447</v>
      </c>
      <c r="B49" s="36" t="s">
        <v>1479</v>
      </c>
      <c r="C49" s="326" t="s">
        <v>1451</v>
      </c>
      <c r="D49" s="329" t="s">
        <v>1094</v>
      </c>
      <c r="E49" s="92" t="s">
        <v>1432</v>
      </c>
      <c r="F49" s="15" t="s">
        <v>61</v>
      </c>
      <c r="G49" s="16">
        <v>8.16</v>
      </c>
      <c r="H49" s="17">
        <v>-130</v>
      </c>
      <c r="I49" s="17">
        <v>20</v>
      </c>
      <c r="J49" s="326" t="s">
        <v>152</v>
      </c>
      <c r="K49" s="36">
        <v>1150</v>
      </c>
      <c r="L49" s="60">
        <f t="shared" ref="L49:L55" si="10">(I49-H49)*G49-K49</f>
        <v>74</v>
      </c>
      <c r="M49" s="60">
        <f>(G49*I49)+(G49*90)</f>
        <v>897.59999999999991</v>
      </c>
      <c r="N49" s="282"/>
      <c r="O49" s="283">
        <f t="shared" si="5"/>
        <v>-1060.8</v>
      </c>
    </row>
    <row r="50" spans="1:18" s="97" customFormat="1">
      <c r="A50" s="331"/>
      <c r="B50" s="161" t="s">
        <v>1480</v>
      </c>
      <c r="C50" s="328"/>
      <c r="D50" s="331"/>
      <c r="E50" s="17" t="s">
        <v>1216</v>
      </c>
      <c r="F50" s="15" t="s">
        <v>1217</v>
      </c>
      <c r="G50" s="16">
        <v>1</v>
      </c>
      <c r="H50" s="17">
        <v>0</v>
      </c>
      <c r="I50" s="17">
        <v>1000</v>
      </c>
      <c r="J50" s="328"/>
      <c r="K50" s="36">
        <v>0</v>
      </c>
      <c r="L50" s="60">
        <f t="shared" si="10"/>
        <v>1000</v>
      </c>
      <c r="M50" s="60">
        <f t="shared" ref="M50:M55" si="11">G50*I50</f>
        <v>1000</v>
      </c>
      <c r="N50" s="282"/>
      <c r="O50" s="283">
        <f t="shared" si="5"/>
        <v>0</v>
      </c>
    </row>
    <row r="51" spans="1:18" s="20" customFormat="1">
      <c r="A51" s="329" t="s">
        <v>1455</v>
      </c>
      <c r="B51" s="337" t="s">
        <v>1471</v>
      </c>
      <c r="C51" s="326" t="s">
        <v>1457</v>
      </c>
      <c r="D51" s="329" t="s">
        <v>1034</v>
      </c>
      <c r="E51" s="329" t="s">
        <v>1456</v>
      </c>
      <c r="F51" s="15" t="s">
        <v>708</v>
      </c>
      <c r="G51" s="16">
        <v>0</v>
      </c>
      <c r="H51" s="36">
        <v>150</v>
      </c>
      <c r="I51" s="17">
        <v>225</v>
      </c>
      <c r="J51" s="326" t="s">
        <v>152</v>
      </c>
      <c r="K51" s="36">
        <v>166</v>
      </c>
      <c r="L51" s="60">
        <f t="shared" si="10"/>
        <v>-166</v>
      </c>
      <c r="M51" s="60">
        <f t="shared" si="11"/>
        <v>0</v>
      </c>
      <c r="N51" s="282"/>
      <c r="O51" s="284">
        <f t="shared" si="5"/>
        <v>0</v>
      </c>
      <c r="P51" s="97"/>
      <c r="Q51" s="97"/>
      <c r="R51" s="97"/>
    </row>
    <row r="52" spans="1:18" s="20" customFormat="1">
      <c r="A52" s="330"/>
      <c r="B52" s="339"/>
      <c r="C52" s="327"/>
      <c r="D52" s="330"/>
      <c r="E52" s="330"/>
      <c r="F52" s="15" t="s">
        <v>709</v>
      </c>
      <c r="G52" s="16">
        <v>0</v>
      </c>
      <c r="H52" s="36">
        <v>80</v>
      </c>
      <c r="I52" s="17">
        <v>160</v>
      </c>
      <c r="J52" s="327"/>
      <c r="K52" s="36">
        <v>166</v>
      </c>
      <c r="L52" s="60">
        <f t="shared" si="10"/>
        <v>-166</v>
      </c>
      <c r="M52" s="60">
        <f t="shared" si="11"/>
        <v>0</v>
      </c>
      <c r="N52" s="282"/>
      <c r="O52" s="284">
        <f t="shared" si="5"/>
        <v>0</v>
      </c>
      <c r="P52" s="97"/>
      <c r="Q52" s="97"/>
      <c r="R52" s="97"/>
    </row>
    <row r="53" spans="1:18" s="20" customFormat="1">
      <c r="A53" s="330"/>
      <c r="B53" s="339"/>
      <c r="C53" s="327"/>
      <c r="D53" s="330"/>
      <c r="E53" s="330"/>
      <c r="F53" s="15" t="s">
        <v>710</v>
      </c>
      <c r="G53" s="16">
        <v>21.34</v>
      </c>
      <c r="H53" s="36">
        <v>40</v>
      </c>
      <c r="I53" s="17">
        <v>120</v>
      </c>
      <c r="J53" s="327"/>
      <c r="K53" s="36">
        <v>166</v>
      </c>
      <c r="L53" s="60">
        <f t="shared" si="10"/>
        <v>1541.2</v>
      </c>
      <c r="M53" s="60">
        <f t="shared" si="11"/>
        <v>2560.8000000000002</v>
      </c>
      <c r="N53" s="282"/>
      <c r="O53" s="284">
        <f t="shared" si="5"/>
        <v>853.6</v>
      </c>
      <c r="P53" s="97"/>
      <c r="Q53" s="97"/>
      <c r="R53" s="97"/>
    </row>
    <row r="54" spans="1:18" s="20" customFormat="1">
      <c r="A54" s="330"/>
      <c r="B54" s="339"/>
      <c r="C54" s="327"/>
      <c r="D54" s="330"/>
      <c r="E54" s="330"/>
      <c r="F54" s="15" t="s">
        <v>758</v>
      </c>
      <c r="G54" s="16">
        <v>0</v>
      </c>
      <c r="H54" s="36">
        <v>0</v>
      </c>
      <c r="I54" s="17">
        <v>70</v>
      </c>
      <c r="J54" s="327"/>
      <c r="K54" s="36">
        <v>166</v>
      </c>
      <c r="L54" s="60">
        <f t="shared" si="10"/>
        <v>-166</v>
      </c>
      <c r="M54" s="60">
        <f t="shared" si="11"/>
        <v>0</v>
      </c>
      <c r="N54" s="282"/>
      <c r="O54" s="284">
        <f t="shared" si="5"/>
        <v>0</v>
      </c>
      <c r="P54" s="97"/>
      <c r="Q54" s="97"/>
      <c r="R54" s="97"/>
    </row>
    <row r="55" spans="1:18" s="20" customFormat="1">
      <c r="A55" s="331"/>
      <c r="B55" s="338"/>
      <c r="C55" s="328"/>
      <c r="D55" s="331"/>
      <c r="E55" s="331"/>
      <c r="F55" s="15" t="s">
        <v>33</v>
      </c>
      <c r="G55" s="16">
        <v>0</v>
      </c>
      <c r="H55" s="36">
        <v>-25</v>
      </c>
      <c r="I55" s="17">
        <v>40</v>
      </c>
      <c r="J55" s="328"/>
      <c r="K55" s="36">
        <v>166</v>
      </c>
      <c r="L55" s="60">
        <f t="shared" si="10"/>
        <v>-166</v>
      </c>
      <c r="M55" s="60">
        <f t="shared" si="11"/>
        <v>0</v>
      </c>
      <c r="N55" s="282"/>
      <c r="O55" s="284">
        <f t="shared" si="5"/>
        <v>0</v>
      </c>
      <c r="P55" s="97"/>
      <c r="Q55" s="97"/>
      <c r="R55" s="97"/>
    </row>
    <row r="56" spans="1:18" s="20" customFormat="1">
      <c r="A56" s="329" t="s">
        <v>1468</v>
      </c>
      <c r="B56" s="337" t="s">
        <v>1476</v>
      </c>
      <c r="C56" s="326" t="s">
        <v>1469</v>
      </c>
      <c r="D56" s="329" t="s">
        <v>1034</v>
      </c>
      <c r="E56" s="329" t="s">
        <v>1470</v>
      </c>
      <c r="F56" s="15" t="s">
        <v>708</v>
      </c>
      <c r="G56" s="16">
        <v>0</v>
      </c>
      <c r="H56" s="36">
        <v>150</v>
      </c>
      <c r="I56" s="17">
        <v>225</v>
      </c>
      <c r="J56" s="326" t="s">
        <v>152</v>
      </c>
      <c r="K56" s="36">
        <v>166</v>
      </c>
      <c r="L56" s="60">
        <f t="shared" ref="L56:L62" si="12">(I56-H56)*G56-K56</f>
        <v>-166</v>
      </c>
      <c r="M56" s="60">
        <f t="shared" ref="M56:M62" si="13">G56*I56</f>
        <v>0</v>
      </c>
      <c r="N56" s="282"/>
      <c r="O56" s="284">
        <f t="shared" si="5"/>
        <v>0</v>
      </c>
      <c r="P56" s="97"/>
      <c r="Q56" s="97"/>
      <c r="R56" s="97"/>
    </row>
    <row r="57" spans="1:18" s="20" customFormat="1">
      <c r="A57" s="330"/>
      <c r="B57" s="339"/>
      <c r="C57" s="327"/>
      <c r="D57" s="330"/>
      <c r="E57" s="330"/>
      <c r="F57" s="15" t="s">
        <v>709</v>
      </c>
      <c r="G57" s="16">
        <v>0</v>
      </c>
      <c r="H57" s="36">
        <v>80</v>
      </c>
      <c r="I57" s="17">
        <v>160</v>
      </c>
      <c r="J57" s="327"/>
      <c r="K57" s="36">
        <v>166</v>
      </c>
      <c r="L57" s="60">
        <f t="shared" si="12"/>
        <v>-166</v>
      </c>
      <c r="M57" s="60">
        <f t="shared" si="13"/>
        <v>0</v>
      </c>
      <c r="N57" s="282"/>
      <c r="O57" s="284">
        <f t="shared" si="5"/>
        <v>0</v>
      </c>
      <c r="P57" s="97"/>
      <c r="Q57" s="97"/>
      <c r="R57" s="97"/>
    </row>
    <row r="58" spans="1:18" s="20" customFormat="1">
      <c r="A58" s="330"/>
      <c r="B58" s="339"/>
      <c r="C58" s="327"/>
      <c r="D58" s="330"/>
      <c r="E58" s="330"/>
      <c r="F58" s="15" t="s">
        <v>710</v>
      </c>
      <c r="G58" s="16">
        <v>16.739999999999998</v>
      </c>
      <c r="H58" s="36">
        <v>40</v>
      </c>
      <c r="I58" s="17">
        <v>120</v>
      </c>
      <c r="J58" s="327"/>
      <c r="K58" s="36">
        <v>166</v>
      </c>
      <c r="L58" s="60">
        <f t="shared" si="12"/>
        <v>1173.1999999999998</v>
      </c>
      <c r="M58" s="60">
        <f t="shared" si="13"/>
        <v>2008.7999999999997</v>
      </c>
      <c r="N58" s="282"/>
      <c r="O58" s="284">
        <f t="shared" si="5"/>
        <v>669.59999999999991</v>
      </c>
      <c r="P58" s="97"/>
      <c r="Q58" s="97"/>
      <c r="R58" s="97"/>
    </row>
    <row r="59" spans="1:18" s="20" customFormat="1">
      <c r="A59" s="330"/>
      <c r="B59" s="339"/>
      <c r="C59" s="327"/>
      <c r="D59" s="330"/>
      <c r="E59" s="330"/>
      <c r="F59" s="15" t="s">
        <v>758</v>
      </c>
      <c r="G59" s="16">
        <v>4.12</v>
      </c>
      <c r="H59" s="36">
        <v>0</v>
      </c>
      <c r="I59" s="17">
        <v>120</v>
      </c>
      <c r="J59" s="327"/>
      <c r="K59" s="36">
        <v>166</v>
      </c>
      <c r="L59" s="60">
        <f t="shared" si="12"/>
        <v>328.40000000000003</v>
      </c>
      <c r="M59" s="60">
        <f t="shared" si="13"/>
        <v>494.40000000000003</v>
      </c>
      <c r="N59" s="282"/>
      <c r="O59" s="284">
        <f t="shared" si="5"/>
        <v>0</v>
      </c>
      <c r="P59" s="97"/>
      <c r="Q59" s="97"/>
      <c r="R59" s="97"/>
    </row>
    <row r="60" spans="1:18" s="20" customFormat="1">
      <c r="A60" s="331"/>
      <c r="B60" s="338"/>
      <c r="C60" s="328"/>
      <c r="D60" s="331"/>
      <c r="E60" s="331"/>
      <c r="F60" s="15" t="s">
        <v>33</v>
      </c>
      <c r="G60" s="16">
        <v>0</v>
      </c>
      <c r="H60" s="36">
        <v>-25</v>
      </c>
      <c r="I60" s="17">
        <v>40</v>
      </c>
      <c r="J60" s="328"/>
      <c r="K60" s="36">
        <v>166</v>
      </c>
      <c r="L60" s="60">
        <f t="shared" si="12"/>
        <v>-166</v>
      </c>
      <c r="M60" s="60">
        <f t="shared" si="13"/>
        <v>0</v>
      </c>
      <c r="N60" s="282"/>
      <c r="O60" s="284">
        <f t="shared" si="5"/>
        <v>0</v>
      </c>
      <c r="P60" s="97"/>
      <c r="Q60" s="97"/>
      <c r="R60" s="97"/>
    </row>
    <row r="61" spans="1:18" s="20" customFormat="1">
      <c r="A61" s="37"/>
      <c r="B61" s="67" t="s">
        <v>1474</v>
      </c>
      <c r="C61" s="22"/>
      <c r="D61" s="37" t="s">
        <v>648</v>
      </c>
      <c r="E61" s="37" t="s">
        <v>847</v>
      </c>
      <c r="F61" s="15" t="s">
        <v>1473</v>
      </c>
      <c r="G61" s="16">
        <v>1</v>
      </c>
      <c r="H61" s="36">
        <v>3212.22</v>
      </c>
      <c r="I61" s="17">
        <v>4253.58</v>
      </c>
      <c r="J61" s="22" t="s">
        <v>361</v>
      </c>
      <c r="K61" s="17">
        <v>0</v>
      </c>
      <c r="L61" s="60">
        <f t="shared" si="12"/>
        <v>1041.3600000000001</v>
      </c>
      <c r="M61" s="60">
        <f t="shared" si="13"/>
        <v>4253.58</v>
      </c>
      <c r="N61" s="282"/>
      <c r="O61" s="284">
        <f t="shared" si="5"/>
        <v>3212.22</v>
      </c>
      <c r="P61" s="97"/>
      <c r="Q61" s="97"/>
      <c r="R61" s="97"/>
    </row>
    <row r="62" spans="1:18" s="20" customFormat="1">
      <c r="A62" s="17"/>
      <c r="B62" s="138" t="s">
        <v>1475</v>
      </c>
      <c r="C62" s="112"/>
      <c r="D62" s="17" t="s">
        <v>648</v>
      </c>
      <c r="E62" s="17" t="s">
        <v>988</v>
      </c>
      <c r="F62" s="15" t="s">
        <v>1473</v>
      </c>
      <c r="G62" s="16">
        <v>1</v>
      </c>
      <c r="H62" s="36">
        <v>1487.2</v>
      </c>
      <c r="I62" s="17">
        <v>1619.8</v>
      </c>
      <c r="J62" s="112" t="s">
        <v>361</v>
      </c>
      <c r="K62" s="17">
        <v>0</v>
      </c>
      <c r="L62" s="60">
        <f t="shared" si="12"/>
        <v>132.59999999999991</v>
      </c>
      <c r="M62" s="60">
        <f t="shared" si="13"/>
        <v>1619.8</v>
      </c>
      <c r="N62" s="282"/>
      <c r="O62" s="284">
        <f t="shared" si="5"/>
        <v>1487.2</v>
      </c>
      <c r="P62" s="97"/>
      <c r="Q62" s="97"/>
      <c r="R62" s="97"/>
    </row>
    <row r="63" spans="1:18">
      <c r="A63" s="6"/>
      <c r="B63" s="98"/>
      <c r="C63" s="98"/>
      <c r="D63" s="6"/>
      <c r="E63" s="6"/>
      <c r="F63" s="9"/>
      <c r="G63" s="10"/>
      <c r="H63" s="6"/>
      <c r="I63" s="6"/>
      <c r="J63" s="98"/>
      <c r="K63" s="6"/>
      <c r="L63" s="13">
        <f t="shared" si="3"/>
        <v>0</v>
      </c>
      <c r="M63" s="13">
        <f t="shared" si="4"/>
        <v>0</v>
      </c>
      <c r="N63" s="276"/>
      <c r="O63" s="273">
        <f t="shared" si="5"/>
        <v>0</v>
      </c>
    </row>
    <row r="64" spans="1:18" s="20" customFormat="1" ht="17" thickBot="1">
      <c r="A64" s="234"/>
      <c r="B64" s="234"/>
      <c r="C64" s="234"/>
      <c r="D64" s="234"/>
      <c r="E64" s="234"/>
      <c r="F64" s="235"/>
      <c r="G64" s="236">
        <f>SUM(G7:G63)</f>
        <v>207.80300000000003</v>
      </c>
      <c r="H64" s="235"/>
      <c r="I64" s="235"/>
      <c r="J64" s="234"/>
      <c r="K64" s="237"/>
      <c r="L64" s="238">
        <f>SUM(L7:L63)</f>
        <v>16350.580000000002</v>
      </c>
      <c r="M64" s="238">
        <f>SUM(M7:M63)</f>
        <v>62487.880000000005</v>
      </c>
      <c r="O64" s="240">
        <f>SUM(O7:O63)</f>
        <v>34915.14</v>
      </c>
    </row>
    <row r="65" spans="1:15" s="20" customFormat="1" ht="17" thickBot="1">
      <c r="A65" s="204"/>
      <c r="B65" s="205"/>
      <c r="C65" s="205"/>
      <c r="D65" s="205"/>
      <c r="E65" s="205"/>
      <c r="F65" s="206"/>
      <c r="G65" s="207"/>
      <c r="H65" s="206"/>
      <c r="I65" s="206"/>
      <c r="J65" s="205" t="s">
        <v>13</v>
      </c>
      <c r="K65" s="208">
        <f>M64/G64</f>
        <v>300.70730451437174</v>
      </c>
      <c r="L65" s="209">
        <f>L64/G64</f>
        <v>78.683079647550798</v>
      </c>
      <c r="M65" s="210">
        <f>L64/M64</f>
        <v>0.26166002111129388</v>
      </c>
      <c r="O65" s="239">
        <f>O64/M64</f>
        <v>0.55875059291497797</v>
      </c>
    </row>
  </sheetData>
  <mergeCells count="85">
    <mergeCell ref="J56:J60"/>
    <mergeCell ref="A56:A60"/>
    <mergeCell ref="B56:B60"/>
    <mergeCell ref="C56:C60"/>
    <mergeCell ref="D56:D60"/>
    <mergeCell ref="E56:E60"/>
    <mergeCell ref="J51:J55"/>
    <mergeCell ref="A51:A55"/>
    <mergeCell ref="B51:B55"/>
    <mergeCell ref="C51:C55"/>
    <mergeCell ref="D51:D55"/>
    <mergeCell ref="E51:E55"/>
    <mergeCell ref="J34:J35"/>
    <mergeCell ref="A34:A35"/>
    <mergeCell ref="B34:B35"/>
    <mergeCell ref="C34:C35"/>
    <mergeCell ref="D34:D35"/>
    <mergeCell ref="E34:E35"/>
    <mergeCell ref="A31:A33"/>
    <mergeCell ref="J31:J33"/>
    <mergeCell ref="E31:E33"/>
    <mergeCell ref="D31:D33"/>
    <mergeCell ref="C31:C33"/>
    <mergeCell ref="B31:B33"/>
    <mergeCell ref="J22:J26"/>
    <mergeCell ref="A22:A26"/>
    <mergeCell ref="B22:B26"/>
    <mergeCell ref="C22:C26"/>
    <mergeCell ref="D22:D26"/>
    <mergeCell ref="E22:E26"/>
    <mergeCell ref="J20:J21"/>
    <mergeCell ref="A20:A21"/>
    <mergeCell ref="B20:B21"/>
    <mergeCell ref="C20:C21"/>
    <mergeCell ref="D20:D21"/>
    <mergeCell ref="E20:E21"/>
    <mergeCell ref="A12:A16"/>
    <mergeCell ref="A1:O3"/>
    <mergeCell ref="A7:A11"/>
    <mergeCell ref="B7:B11"/>
    <mergeCell ref="C7:C11"/>
    <mergeCell ref="D7:D11"/>
    <mergeCell ref="E7:E11"/>
    <mergeCell ref="J7:J11"/>
    <mergeCell ref="E12:E16"/>
    <mergeCell ref="D12:D16"/>
    <mergeCell ref="C12:C16"/>
    <mergeCell ref="B12:B16"/>
    <mergeCell ref="J12:J16"/>
    <mergeCell ref="J17:J18"/>
    <mergeCell ref="E17:E18"/>
    <mergeCell ref="D17:D18"/>
    <mergeCell ref="C17:C18"/>
    <mergeCell ref="A17:A18"/>
    <mergeCell ref="B17:B18"/>
    <mergeCell ref="K27:K29"/>
    <mergeCell ref="D28:D30"/>
    <mergeCell ref="A27:A30"/>
    <mergeCell ref="B27:B29"/>
    <mergeCell ref="C27:C30"/>
    <mergeCell ref="E27:E29"/>
    <mergeCell ref="J27:J30"/>
    <mergeCell ref="A36:A37"/>
    <mergeCell ref="C36:C37"/>
    <mergeCell ref="D36:D37"/>
    <mergeCell ref="J36:J37"/>
    <mergeCell ref="A38:A39"/>
    <mergeCell ref="C38:C39"/>
    <mergeCell ref="D38:D39"/>
    <mergeCell ref="J38:J39"/>
    <mergeCell ref="A49:A50"/>
    <mergeCell ref="C49:C50"/>
    <mergeCell ref="D49:D50"/>
    <mergeCell ref="J49:J50"/>
    <mergeCell ref="J40:J41"/>
    <mergeCell ref="D40:D41"/>
    <mergeCell ref="E40:E41"/>
    <mergeCell ref="C40:C41"/>
    <mergeCell ref="A40:A41"/>
    <mergeCell ref="C42:C48"/>
    <mergeCell ref="B42:B48"/>
    <mergeCell ref="A42:A48"/>
    <mergeCell ref="J42:J48"/>
    <mergeCell ref="E42:E48"/>
    <mergeCell ref="D42:D48"/>
  </mergeCells>
  <phoneticPr fontId="11" type="noConversion"/>
  <pageMargins left="0.7" right="0.7" top="0.75" bottom="0.75" header="0.3" footer="0.3"/>
  <pageSetup paperSize="9" orientation="portrait" horizontalDpi="0" verticalDpi="0"/>
  <ignoredErrors>
    <ignoredError sqref="M36:M37" formula="1"/>
  </ignoredErrors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62F45-7714-E24C-9E8F-FB73C164E6ED}">
  <dimension ref="A1:Q164"/>
  <sheetViews>
    <sheetView topLeftCell="A155" workbookViewId="0">
      <selection activeCell="K157" sqref="K157:K161"/>
    </sheetView>
  </sheetViews>
  <sheetFormatPr baseColWidth="10" defaultRowHeight="16"/>
  <cols>
    <col min="1" max="1" width="25.83203125" customWidth="1"/>
    <col min="2" max="2" width="10" customWidth="1"/>
    <col min="3" max="3" width="12.5" customWidth="1"/>
    <col min="4" max="4" width="2" customWidth="1"/>
    <col min="5" max="5" width="23.6640625" customWidth="1"/>
    <col min="6" max="6" width="36.33203125" customWidth="1"/>
    <col min="7" max="7" width="10" style="109" customWidth="1"/>
    <col min="8" max="8" width="1.6640625" customWidth="1"/>
    <col min="9" max="9" width="23" customWidth="1"/>
    <col min="10" max="10" width="36.33203125" customWidth="1"/>
    <col min="11" max="11" width="10" style="109" customWidth="1"/>
    <col min="12" max="12" width="1.6640625" customWidth="1"/>
    <col min="13" max="13" width="28.33203125" customWidth="1"/>
    <col min="14" max="14" width="10" customWidth="1"/>
    <col min="15" max="15" width="1.6640625" customWidth="1"/>
    <col min="16" max="16" width="22" customWidth="1"/>
    <col min="17" max="17" width="10.83203125" style="109"/>
  </cols>
  <sheetData>
    <row r="1" spans="1:17" ht="42" customHeight="1" thickBot="1">
      <c r="A1" s="356" t="s">
        <v>286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</row>
    <row r="3" spans="1:17" s="76" customFormat="1" ht="20" customHeight="1">
      <c r="A3" s="77" t="s">
        <v>282</v>
      </c>
      <c r="B3" s="78" t="s">
        <v>6</v>
      </c>
      <c r="C3" s="78" t="s">
        <v>441</v>
      </c>
      <c r="D3" s="75"/>
      <c r="E3" s="354" t="s">
        <v>280</v>
      </c>
      <c r="F3" s="354"/>
      <c r="G3" s="354"/>
      <c r="I3" s="354" t="s">
        <v>284</v>
      </c>
      <c r="J3" s="354"/>
      <c r="K3" s="354"/>
      <c r="M3" s="354" t="s">
        <v>233</v>
      </c>
      <c r="N3" s="354"/>
      <c r="P3" s="354" t="s">
        <v>485</v>
      </c>
      <c r="Q3" s="354"/>
    </row>
    <row r="4" spans="1:17" ht="10" customHeight="1">
      <c r="A4" s="86"/>
      <c r="B4" s="86"/>
      <c r="C4" s="86"/>
      <c r="D4" s="86"/>
      <c r="E4" s="86"/>
      <c r="F4" s="86"/>
      <c r="G4" s="107"/>
      <c r="H4" s="86"/>
      <c r="I4" s="86"/>
      <c r="J4" s="86"/>
      <c r="K4" s="107"/>
      <c r="L4" s="86"/>
      <c r="M4" s="86"/>
      <c r="N4" s="86"/>
      <c r="O4" s="86"/>
      <c r="P4" s="86"/>
      <c r="Q4" s="107"/>
    </row>
    <row r="5" spans="1:17" ht="16" customHeight="1">
      <c r="E5" s="90" t="s">
        <v>307</v>
      </c>
      <c r="F5" s="89" t="s">
        <v>306</v>
      </c>
      <c r="G5" s="108" t="s">
        <v>305</v>
      </c>
      <c r="I5" s="89" t="s">
        <v>307</v>
      </c>
      <c r="J5" s="89" t="s">
        <v>306</v>
      </c>
      <c r="K5" s="108" t="s">
        <v>305</v>
      </c>
      <c r="M5" s="89" t="s">
        <v>307</v>
      </c>
      <c r="N5" s="110" t="s">
        <v>305</v>
      </c>
      <c r="P5" s="89" t="s">
        <v>484</v>
      </c>
      <c r="Q5" s="108" t="s">
        <v>305</v>
      </c>
    </row>
    <row r="6" spans="1:17" ht="16" customHeight="1">
      <c r="E6" s="101"/>
      <c r="F6" s="102"/>
    </row>
    <row r="7" spans="1:17" ht="16" customHeight="1">
      <c r="E7" s="103" t="s">
        <v>394</v>
      </c>
      <c r="F7" s="104"/>
      <c r="G7" s="109">
        <v>3.76</v>
      </c>
      <c r="I7" s="74" t="s">
        <v>398</v>
      </c>
      <c r="J7" s="74"/>
      <c r="K7" s="109">
        <v>1</v>
      </c>
    </row>
    <row r="8" spans="1:17" ht="16" customHeight="1">
      <c r="E8" s="105" t="s">
        <v>393</v>
      </c>
      <c r="F8" s="106"/>
      <c r="G8" s="109">
        <v>0.8</v>
      </c>
      <c r="I8" s="73" t="s">
        <v>397</v>
      </c>
      <c r="J8" s="73"/>
      <c r="K8" s="109">
        <v>0.76</v>
      </c>
    </row>
    <row r="9" spans="1:17">
      <c r="E9" s="73" t="s">
        <v>395</v>
      </c>
      <c r="F9" s="73"/>
      <c r="G9" s="109">
        <v>0.54</v>
      </c>
      <c r="I9" s="74" t="s">
        <v>288</v>
      </c>
      <c r="J9" s="74"/>
      <c r="K9" s="109">
        <v>1.34</v>
      </c>
    </row>
    <row r="10" spans="1:17">
      <c r="E10" s="73" t="s">
        <v>396</v>
      </c>
      <c r="F10" s="73"/>
      <c r="G10" s="109">
        <v>0.96</v>
      </c>
      <c r="I10" s="73" t="s">
        <v>372</v>
      </c>
      <c r="J10" s="73"/>
      <c r="K10" s="109">
        <v>0.82</v>
      </c>
    </row>
    <row r="11" spans="1:17">
      <c r="A11" s="59" t="s">
        <v>283</v>
      </c>
      <c r="E11" s="73" t="s">
        <v>281</v>
      </c>
      <c r="F11" s="73"/>
      <c r="G11" s="109">
        <v>1.68</v>
      </c>
    </row>
    <row r="12" spans="1:17">
      <c r="A12" t="s">
        <v>442</v>
      </c>
      <c r="C12" s="109">
        <v>1.41</v>
      </c>
      <c r="E12" s="72" t="s">
        <v>289</v>
      </c>
      <c r="F12" s="72"/>
      <c r="G12" s="109">
        <v>1.76</v>
      </c>
    </row>
    <row r="13" spans="1:17">
      <c r="E13" s="74" t="s">
        <v>290</v>
      </c>
      <c r="F13" s="74" t="s">
        <v>308</v>
      </c>
      <c r="G13" s="109">
        <v>1.71</v>
      </c>
    </row>
    <row r="14" spans="1:17">
      <c r="G14" s="135">
        <f>G7+G8+G9+G10+G11</f>
        <v>7.7399999999999993</v>
      </c>
    </row>
    <row r="15" spans="1:17" ht="20" thickBot="1">
      <c r="A15" s="355" t="s">
        <v>116</v>
      </c>
      <c r="B15" s="355"/>
      <c r="C15" s="355"/>
      <c r="D15" s="355"/>
      <c r="E15" s="355"/>
      <c r="F15" s="355"/>
      <c r="G15" s="355"/>
      <c r="H15" s="355"/>
      <c r="I15" s="355"/>
      <c r="J15" s="355"/>
      <c r="K15" s="355"/>
      <c r="L15" s="355"/>
      <c r="M15" s="355"/>
      <c r="N15" s="355"/>
      <c r="O15" s="126"/>
      <c r="P15" s="126"/>
      <c r="Q15" s="127"/>
    </row>
    <row r="16" spans="1:17">
      <c r="A16" s="59" t="s">
        <v>386</v>
      </c>
      <c r="E16" s="73" t="s">
        <v>318</v>
      </c>
      <c r="G16" s="109">
        <v>0.78</v>
      </c>
      <c r="M16" t="s">
        <v>449</v>
      </c>
    </row>
    <row r="17" spans="1:17">
      <c r="A17" s="59" t="s">
        <v>434</v>
      </c>
      <c r="E17" s="73" t="s">
        <v>319</v>
      </c>
      <c r="G17" s="109">
        <v>0.84</v>
      </c>
    </row>
    <row r="18" spans="1:17">
      <c r="A18" s="59" t="s">
        <v>440</v>
      </c>
      <c r="E18" s="73" t="s">
        <v>353</v>
      </c>
      <c r="F18" t="s">
        <v>478</v>
      </c>
      <c r="G18" s="109">
        <v>1.62</v>
      </c>
    </row>
    <row r="19" spans="1:17">
      <c r="A19" s="59" t="s">
        <v>480</v>
      </c>
      <c r="E19" s="73" t="s">
        <v>418</v>
      </c>
      <c r="F19" t="s">
        <v>471</v>
      </c>
      <c r="G19" s="109">
        <v>1.82</v>
      </c>
      <c r="I19" s="73" t="s">
        <v>373</v>
      </c>
      <c r="J19" s="73" t="s">
        <v>472</v>
      </c>
      <c r="K19" s="109">
        <v>1.66</v>
      </c>
    </row>
    <row r="20" spans="1:17">
      <c r="E20" s="73" t="s">
        <v>419</v>
      </c>
      <c r="G20" s="109">
        <v>1.1200000000000001</v>
      </c>
      <c r="I20" t="s">
        <v>400</v>
      </c>
      <c r="J20" t="s">
        <v>473</v>
      </c>
      <c r="K20" s="109">
        <v>3.5</v>
      </c>
    </row>
    <row r="21" spans="1:17">
      <c r="E21" s="73" t="s">
        <v>420</v>
      </c>
      <c r="G21" s="109">
        <v>0.68</v>
      </c>
      <c r="I21" s="73" t="s">
        <v>416</v>
      </c>
      <c r="J21" s="73"/>
      <c r="K21" s="109">
        <v>0.78</v>
      </c>
    </row>
    <row r="22" spans="1:17">
      <c r="E22" s="73" t="s">
        <v>422</v>
      </c>
      <c r="F22" t="s">
        <v>470</v>
      </c>
      <c r="G22" s="109">
        <v>1.56</v>
      </c>
      <c r="I22" s="74" t="s">
        <v>417</v>
      </c>
      <c r="J22" s="74"/>
      <c r="K22" s="109">
        <v>0.98</v>
      </c>
    </row>
    <row r="23" spans="1:17">
      <c r="G23" s="135">
        <f>SUM(G16:G22)</f>
        <v>8.42</v>
      </c>
    </row>
    <row r="24" spans="1:17" ht="20" thickBot="1">
      <c r="A24" s="355" t="s">
        <v>117</v>
      </c>
      <c r="B24" s="355"/>
      <c r="C24" s="355"/>
      <c r="D24" s="355"/>
      <c r="E24" s="355"/>
      <c r="F24" s="355"/>
      <c r="G24" s="355"/>
      <c r="H24" s="355"/>
      <c r="I24" s="355"/>
      <c r="J24" s="355"/>
      <c r="K24" s="355"/>
      <c r="L24" s="355"/>
      <c r="M24" s="355"/>
      <c r="N24" s="355"/>
      <c r="O24" s="126"/>
      <c r="P24" s="126"/>
      <c r="Q24" s="127"/>
    </row>
    <row r="25" spans="1:17">
      <c r="E25" s="73" t="s">
        <v>488</v>
      </c>
      <c r="F25" t="s">
        <v>487</v>
      </c>
      <c r="G25" s="109">
        <v>1.62</v>
      </c>
    </row>
    <row r="26" spans="1:17">
      <c r="E26" s="73" t="s">
        <v>492</v>
      </c>
      <c r="G26" s="109">
        <v>0.84</v>
      </c>
      <c r="I26" s="73" t="s">
        <v>489</v>
      </c>
      <c r="K26" s="109">
        <v>0.84</v>
      </c>
      <c r="P26" t="s">
        <v>481</v>
      </c>
      <c r="Q26" s="109">
        <v>1.76</v>
      </c>
    </row>
    <row r="27" spans="1:17">
      <c r="E27" s="74" t="s">
        <v>493</v>
      </c>
      <c r="G27" s="109">
        <v>1.62</v>
      </c>
      <c r="I27" s="74" t="s">
        <v>490</v>
      </c>
      <c r="K27" s="109">
        <v>0.66</v>
      </c>
    </row>
    <row r="28" spans="1:17">
      <c r="E28" s="73" t="s">
        <v>526</v>
      </c>
      <c r="F28" t="s">
        <v>556</v>
      </c>
      <c r="G28" s="109">
        <v>1.96</v>
      </c>
      <c r="I28" s="73" t="s">
        <v>527</v>
      </c>
      <c r="J28" s="157" t="s">
        <v>567</v>
      </c>
      <c r="K28" s="109">
        <v>1.6</v>
      </c>
    </row>
    <row r="29" spans="1:17">
      <c r="E29" s="73" t="s">
        <v>557</v>
      </c>
      <c r="G29" s="109">
        <v>0.92</v>
      </c>
    </row>
    <row r="30" spans="1:17">
      <c r="E30" s="72" t="s">
        <v>558</v>
      </c>
      <c r="G30" s="109">
        <v>3.16</v>
      </c>
    </row>
    <row r="31" spans="1:17">
      <c r="E31" s="73" t="s">
        <v>590</v>
      </c>
      <c r="G31" s="109">
        <v>0.8</v>
      </c>
    </row>
    <row r="32" spans="1:17">
      <c r="E32" s="73" t="s">
        <v>591</v>
      </c>
      <c r="G32" s="109">
        <v>0.88</v>
      </c>
    </row>
    <row r="33" spans="1:14">
      <c r="G33" s="135">
        <f>G25+G26+G28+G29+G31+G32</f>
        <v>7.02</v>
      </c>
    </row>
    <row r="34" spans="1:14" ht="20" thickBot="1">
      <c r="A34" s="355" t="s">
        <v>118</v>
      </c>
      <c r="B34" s="355"/>
      <c r="C34" s="355"/>
      <c r="D34" s="355"/>
      <c r="E34" s="355"/>
      <c r="F34" s="355"/>
      <c r="G34" s="355"/>
      <c r="H34" s="355"/>
      <c r="I34" s="355"/>
      <c r="J34" s="355"/>
      <c r="K34" s="355"/>
      <c r="L34" s="355"/>
      <c r="M34" s="355"/>
      <c r="N34" s="355"/>
    </row>
    <row r="36" spans="1:14">
      <c r="E36" s="212" t="s">
        <v>592</v>
      </c>
      <c r="G36" s="109">
        <v>1.4</v>
      </c>
      <c r="I36" s="212" t="s">
        <v>596</v>
      </c>
      <c r="K36" s="109">
        <v>0.76</v>
      </c>
    </row>
    <row r="37" spans="1:14">
      <c r="E37" s="212" t="s">
        <v>641</v>
      </c>
      <c r="F37" t="s">
        <v>487</v>
      </c>
      <c r="G37" s="109">
        <v>1.62</v>
      </c>
      <c r="I37" s="213" t="s">
        <v>597</v>
      </c>
      <c r="K37" s="109">
        <v>0.96</v>
      </c>
    </row>
    <row r="38" spans="1:14">
      <c r="E38" s="212" t="s">
        <v>769</v>
      </c>
      <c r="G38" s="109">
        <v>0.92</v>
      </c>
      <c r="I38" s="212" t="s">
        <v>611</v>
      </c>
      <c r="K38" s="109">
        <v>0.68</v>
      </c>
    </row>
    <row r="39" spans="1:14">
      <c r="E39" s="212" t="s">
        <v>766</v>
      </c>
      <c r="G39" s="109">
        <v>2.2200000000000002</v>
      </c>
      <c r="I39" s="212" t="s">
        <v>770</v>
      </c>
      <c r="K39" s="109">
        <v>0.56000000000000005</v>
      </c>
    </row>
    <row r="40" spans="1:14">
      <c r="E40" s="212" t="s">
        <v>767</v>
      </c>
      <c r="G40" s="109">
        <v>0.84</v>
      </c>
      <c r="I40" s="212" t="s">
        <v>773</v>
      </c>
      <c r="K40" s="109">
        <v>0.8</v>
      </c>
    </row>
    <row r="41" spans="1:14">
      <c r="E41" s="212"/>
      <c r="I41" s="212" t="s">
        <v>774</v>
      </c>
      <c r="K41" s="109">
        <v>2.72</v>
      </c>
    </row>
    <row r="42" spans="1:14">
      <c r="E42" s="212" t="s">
        <v>768</v>
      </c>
      <c r="G42" s="109">
        <v>0.76</v>
      </c>
      <c r="I42" s="212" t="s">
        <v>771</v>
      </c>
      <c r="K42" s="109">
        <v>0.7</v>
      </c>
    </row>
    <row r="43" spans="1:14">
      <c r="E43" s="212" t="s">
        <v>652</v>
      </c>
      <c r="F43" t="s">
        <v>765</v>
      </c>
      <c r="G43" s="109">
        <v>1.94</v>
      </c>
      <c r="I43" s="212" t="s">
        <v>772</v>
      </c>
      <c r="K43" s="109">
        <v>0.68</v>
      </c>
    </row>
    <row r="44" spans="1:14">
      <c r="G44" s="135">
        <f>SUM(G36:G43)</f>
        <v>9.6999999999999993</v>
      </c>
    </row>
    <row r="45" spans="1:14" ht="20" thickBot="1">
      <c r="A45" s="355" t="s">
        <v>119</v>
      </c>
      <c r="B45" s="355"/>
      <c r="C45" s="355"/>
      <c r="D45" s="355"/>
      <c r="E45" s="355"/>
      <c r="F45" s="355"/>
      <c r="G45" s="355"/>
      <c r="H45" s="355"/>
      <c r="I45" s="355"/>
      <c r="J45" s="355"/>
      <c r="K45" s="355"/>
      <c r="L45" s="355"/>
      <c r="M45" s="355"/>
      <c r="N45" s="355"/>
    </row>
    <row r="46" spans="1:14">
      <c r="E46" s="73" t="s">
        <v>682</v>
      </c>
      <c r="F46" t="s">
        <v>763</v>
      </c>
      <c r="G46" s="109">
        <v>1.84</v>
      </c>
      <c r="I46" s="73" t="s">
        <v>668</v>
      </c>
      <c r="J46" t="s">
        <v>764</v>
      </c>
      <c r="K46" s="109">
        <v>1.34</v>
      </c>
    </row>
    <row r="47" spans="1:14">
      <c r="E47" s="72" t="s">
        <v>691</v>
      </c>
      <c r="G47" s="109">
        <v>1.1599999999999999</v>
      </c>
      <c r="I47" s="73" t="s">
        <v>704</v>
      </c>
      <c r="K47" s="109">
        <v>0.74</v>
      </c>
    </row>
    <row r="48" spans="1:14">
      <c r="E48" s="73" t="s">
        <v>692</v>
      </c>
      <c r="G48" s="109">
        <v>0.76</v>
      </c>
      <c r="I48" s="74" t="s">
        <v>705</v>
      </c>
      <c r="K48" s="109">
        <v>1.52</v>
      </c>
    </row>
    <row r="49" spans="1:14">
      <c r="E49" s="73" t="s">
        <v>737</v>
      </c>
      <c r="F49" t="s">
        <v>762</v>
      </c>
      <c r="G49" s="109">
        <v>1.8</v>
      </c>
      <c r="I49" s="73" t="s">
        <v>761</v>
      </c>
      <c r="K49" s="109">
        <v>1.34</v>
      </c>
    </row>
    <row r="50" spans="1:14">
      <c r="E50" s="72" t="s">
        <v>735</v>
      </c>
      <c r="G50" s="109">
        <v>0.9</v>
      </c>
    </row>
    <row r="51" spans="1:14">
      <c r="E51" s="74" t="s">
        <v>736</v>
      </c>
      <c r="G51" s="109">
        <v>1.66</v>
      </c>
    </row>
    <row r="52" spans="1:14">
      <c r="E52" s="73" t="s">
        <v>760</v>
      </c>
      <c r="F52" t="s">
        <v>827</v>
      </c>
      <c r="G52" s="109">
        <v>1.5</v>
      </c>
    </row>
    <row r="53" spans="1:14">
      <c r="E53" s="73" t="s">
        <v>797</v>
      </c>
      <c r="G53" s="109">
        <v>0.78</v>
      </c>
    </row>
    <row r="54" spans="1:14">
      <c r="E54" s="72" t="s">
        <v>798</v>
      </c>
      <c r="G54" s="109">
        <v>0.9</v>
      </c>
    </row>
    <row r="56" spans="1:14" ht="20" thickBot="1">
      <c r="A56" s="355" t="s">
        <v>120</v>
      </c>
      <c r="B56" s="355"/>
      <c r="C56" s="355"/>
      <c r="D56" s="355"/>
      <c r="E56" s="355"/>
      <c r="F56" s="355"/>
      <c r="G56" s="355"/>
      <c r="H56" s="355"/>
      <c r="I56" s="355"/>
      <c r="J56" s="355"/>
      <c r="K56" s="355"/>
      <c r="L56" s="355"/>
      <c r="M56" s="355"/>
      <c r="N56" s="355"/>
    </row>
    <row r="58" spans="1:14">
      <c r="E58" s="220" t="s">
        <v>800</v>
      </c>
      <c r="G58" s="109">
        <v>0.9</v>
      </c>
      <c r="I58" s="73" t="s">
        <v>808</v>
      </c>
      <c r="J58" t="s">
        <v>832</v>
      </c>
      <c r="K58" s="109">
        <v>1.34</v>
      </c>
    </row>
    <row r="59" spans="1:14">
      <c r="E59" s="221" t="s">
        <v>801</v>
      </c>
      <c r="G59" s="109">
        <v>0.84</v>
      </c>
      <c r="I59" s="220" t="s">
        <v>857</v>
      </c>
      <c r="K59" s="109">
        <v>0.68</v>
      </c>
    </row>
    <row r="60" spans="1:14">
      <c r="E60" s="220" t="s">
        <v>806</v>
      </c>
      <c r="G60" s="109">
        <v>0.9</v>
      </c>
      <c r="I60" s="224" t="s">
        <v>858</v>
      </c>
      <c r="K60" s="109">
        <v>2.04</v>
      </c>
    </row>
    <row r="61" spans="1:14">
      <c r="E61" s="72" t="s">
        <v>807</v>
      </c>
      <c r="G61" s="109">
        <v>1.1599999999999999</v>
      </c>
      <c r="I61" s="72" t="s">
        <v>856</v>
      </c>
      <c r="K61" s="109">
        <v>1.04</v>
      </c>
    </row>
    <row r="62" spans="1:14">
      <c r="E62" s="220" t="s">
        <v>808</v>
      </c>
      <c r="F62" s="264" t="s">
        <v>883</v>
      </c>
      <c r="G62" s="109">
        <v>0</v>
      </c>
      <c r="I62" s="220" t="s">
        <v>855</v>
      </c>
      <c r="K62" s="109">
        <v>0.68</v>
      </c>
    </row>
    <row r="63" spans="1:14">
      <c r="E63" s="220" t="s">
        <v>882</v>
      </c>
      <c r="F63" t="s">
        <v>866</v>
      </c>
      <c r="G63" s="109">
        <v>1.8</v>
      </c>
      <c r="I63" s="220" t="s">
        <v>896</v>
      </c>
      <c r="J63" t="s">
        <v>953</v>
      </c>
      <c r="K63" s="109">
        <v>1.34</v>
      </c>
    </row>
    <row r="64" spans="1:14">
      <c r="E64" s="220" t="s">
        <v>849</v>
      </c>
      <c r="G64" s="109">
        <v>0.98</v>
      </c>
      <c r="I64" s="220" t="s">
        <v>924</v>
      </c>
      <c r="K64" s="109">
        <v>0.62</v>
      </c>
    </row>
    <row r="65" spans="1:14">
      <c r="E65" s="72" t="s">
        <v>850</v>
      </c>
      <c r="G65" s="109">
        <v>0.96</v>
      </c>
      <c r="I65" s="224" t="s">
        <v>925</v>
      </c>
      <c r="K65" s="109">
        <v>1.94</v>
      </c>
    </row>
    <row r="66" spans="1:14">
      <c r="E66" s="220" t="s">
        <v>887</v>
      </c>
      <c r="G66" s="109">
        <v>0.56000000000000005</v>
      </c>
    </row>
    <row r="67" spans="1:14">
      <c r="E67" s="220" t="s">
        <v>887</v>
      </c>
      <c r="G67" s="109">
        <v>1</v>
      </c>
    </row>
    <row r="68" spans="1:14">
      <c r="E68" s="220" t="s">
        <v>877</v>
      </c>
      <c r="G68" s="109">
        <v>0.82</v>
      </c>
    </row>
    <row r="69" spans="1:14">
      <c r="E69" s="72" t="s">
        <v>878</v>
      </c>
      <c r="F69" s="220"/>
      <c r="G69" s="109">
        <v>1.04</v>
      </c>
    </row>
    <row r="70" spans="1:14">
      <c r="E70" s="220" t="s">
        <v>885</v>
      </c>
      <c r="G70" s="109">
        <v>0.76</v>
      </c>
    </row>
    <row r="71" spans="1:14">
      <c r="E71" s="224" t="s">
        <v>886</v>
      </c>
      <c r="F71" t="s">
        <v>932</v>
      </c>
      <c r="G71" s="109">
        <v>2.14</v>
      </c>
    </row>
    <row r="72" spans="1:14">
      <c r="E72" s="220" t="s">
        <v>903</v>
      </c>
      <c r="F72" t="s">
        <v>955</v>
      </c>
      <c r="G72" s="109">
        <v>1.7</v>
      </c>
    </row>
    <row r="75" spans="1:14" ht="20" thickBot="1">
      <c r="A75" s="355" t="s">
        <v>926</v>
      </c>
      <c r="B75" s="355"/>
      <c r="C75" s="355"/>
      <c r="D75" s="355"/>
      <c r="E75" s="355"/>
      <c r="F75" s="355"/>
      <c r="G75" s="355"/>
      <c r="H75" s="355"/>
      <c r="I75" s="355"/>
      <c r="J75" s="355"/>
      <c r="K75" s="355"/>
      <c r="L75" s="355"/>
      <c r="M75" s="355"/>
      <c r="N75" s="355"/>
    </row>
    <row r="77" spans="1:14">
      <c r="E77" s="220" t="s">
        <v>935</v>
      </c>
      <c r="F77" t="s">
        <v>954</v>
      </c>
      <c r="G77" s="109">
        <v>1.62</v>
      </c>
      <c r="I77" s="220" t="s">
        <v>956</v>
      </c>
      <c r="K77" s="109">
        <v>0.72</v>
      </c>
    </row>
    <row r="78" spans="1:14">
      <c r="E78" s="224" t="s">
        <v>936</v>
      </c>
      <c r="I78" s="72" t="s">
        <v>957</v>
      </c>
      <c r="K78" s="109">
        <v>0.78</v>
      </c>
    </row>
    <row r="79" spans="1:14">
      <c r="E79" s="220" t="s">
        <v>941</v>
      </c>
      <c r="G79" s="109">
        <v>1.98</v>
      </c>
      <c r="I79" s="73" t="s">
        <v>983</v>
      </c>
      <c r="K79" s="109">
        <v>0.7</v>
      </c>
    </row>
    <row r="80" spans="1:14">
      <c r="E80" s="72" t="s">
        <v>948</v>
      </c>
      <c r="G80" s="109">
        <v>1.48</v>
      </c>
      <c r="I80" s="224" t="s">
        <v>984</v>
      </c>
      <c r="K80" s="109">
        <v>0.72</v>
      </c>
    </row>
    <row r="81" spans="5:11">
      <c r="E81" s="220" t="s">
        <v>958</v>
      </c>
      <c r="F81" t="s">
        <v>974</v>
      </c>
      <c r="G81" s="109">
        <v>2.2999999999999998</v>
      </c>
      <c r="I81" s="220" t="s">
        <v>1028</v>
      </c>
      <c r="J81" t="s">
        <v>1047</v>
      </c>
      <c r="K81" s="109">
        <v>1.34</v>
      </c>
    </row>
    <row r="82" spans="5:11">
      <c r="E82" s="224" t="s">
        <v>959</v>
      </c>
      <c r="G82" s="109">
        <v>0.7</v>
      </c>
    </row>
    <row r="83" spans="5:11">
      <c r="E83" s="72" t="s">
        <v>960</v>
      </c>
      <c r="G83" s="109">
        <v>0.64</v>
      </c>
    </row>
    <row r="84" spans="5:11">
      <c r="E84" s="72" t="s">
        <v>962</v>
      </c>
      <c r="G84" s="109">
        <v>0.78</v>
      </c>
    </row>
    <row r="85" spans="5:11">
      <c r="E85" s="220" t="s">
        <v>1053</v>
      </c>
      <c r="G85" s="109">
        <v>1.24</v>
      </c>
    </row>
    <row r="86" spans="5:11">
      <c r="E86" s="72" t="s">
        <v>995</v>
      </c>
      <c r="G86" s="109">
        <v>0.76</v>
      </c>
    </row>
    <row r="87" spans="5:11">
      <c r="E87" s="220" t="s">
        <v>994</v>
      </c>
      <c r="G87" s="109">
        <v>0.76</v>
      </c>
    </row>
    <row r="88" spans="5:11">
      <c r="E88" s="220" t="s">
        <v>978</v>
      </c>
      <c r="G88" s="109">
        <v>0.42</v>
      </c>
    </row>
    <row r="89" spans="5:11">
      <c r="E89" s="72" t="s">
        <v>979</v>
      </c>
      <c r="G89" s="109">
        <v>0.8</v>
      </c>
    </row>
    <row r="90" spans="5:11">
      <c r="E90" s="72" t="s">
        <v>979</v>
      </c>
      <c r="G90" s="109">
        <v>0.74</v>
      </c>
    </row>
    <row r="91" spans="5:11">
      <c r="E91" s="220" t="s">
        <v>996</v>
      </c>
      <c r="G91" s="109">
        <v>0.7</v>
      </c>
    </row>
    <row r="92" spans="5:11">
      <c r="E92" s="220" t="s">
        <v>1002</v>
      </c>
      <c r="G92" s="109">
        <v>0.74</v>
      </c>
    </row>
    <row r="93" spans="5:11">
      <c r="E93" s="72" t="s">
        <v>1001</v>
      </c>
      <c r="G93" s="109">
        <v>1.1000000000000001</v>
      </c>
    </row>
    <row r="94" spans="5:11">
      <c r="E94" s="72" t="s">
        <v>963</v>
      </c>
      <c r="G94" s="109">
        <v>0.76</v>
      </c>
      <c r="H94" s="220"/>
    </row>
    <row r="95" spans="5:11">
      <c r="E95" s="220" t="s">
        <v>964</v>
      </c>
      <c r="F95" t="s">
        <v>1009</v>
      </c>
      <c r="G95" s="109">
        <v>0.74</v>
      </c>
    </row>
    <row r="96" spans="5:11">
      <c r="E96" s="220" t="s">
        <v>999</v>
      </c>
      <c r="G96" s="109">
        <v>0.74</v>
      </c>
    </row>
    <row r="97" spans="1:14">
      <c r="E97" s="72" t="s">
        <v>1000</v>
      </c>
      <c r="G97" s="109">
        <v>0.78</v>
      </c>
    </row>
    <row r="98" spans="1:14">
      <c r="E98" s="220" t="s">
        <v>1010</v>
      </c>
      <c r="G98" s="109">
        <v>0.86</v>
      </c>
    </row>
    <row r="99" spans="1:14">
      <c r="E99" s="224" t="s">
        <v>1011</v>
      </c>
      <c r="G99" s="109">
        <v>2.12</v>
      </c>
    </row>
    <row r="100" spans="1:14">
      <c r="E100" s="220" t="s">
        <v>1029</v>
      </c>
      <c r="G100" s="109">
        <v>0.76</v>
      </c>
    </row>
    <row r="101" spans="1:14">
      <c r="E101" s="220" t="s">
        <v>1041</v>
      </c>
      <c r="F101" t="s">
        <v>1050</v>
      </c>
      <c r="G101" s="109">
        <v>0.82</v>
      </c>
    </row>
    <row r="103" spans="1:14" ht="20" thickBot="1">
      <c r="A103" s="355" t="s">
        <v>122</v>
      </c>
      <c r="B103" s="355"/>
      <c r="C103" s="355"/>
      <c r="D103" s="355"/>
      <c r="E103" s="355"/>
      <c r="F103" s="355"/>
      <c r="G103" s="355"/>
      <c r="H103" s="355"/>
      <c r="I103" s="355"/>
      <c r="J103" s="355"/>
      <c r="K103" s="355"/>
      <c r="L103" s="355"/>
      <c r="M103" s="355"/>
      <c r="N103" s="355"/>
    </row>
    <row r="105" spans="1:14">
      <c r="E105" s="220" t="s">
        <v>1039</v>
      </c>
      <c r="G105" s="109">
        <v>0.84</v>
      </c>
      <c r="I105" s="220" t="s">
        <v>1082</v>
      </c>
      <c r="K105" s="109">
        <v>0.7</v>
      </c>
    </row>
    <row r="106" spans="1:14">
      <c r="E106" s="72" t="s">
        <v>1040</v>
      </c>
      <c r="G106" s="109">
        <v>1.22</v>
      </c>
      <c r="I106" s="72" t="s">
        <v>1083</v>
      </c>
      <c r="K106" s="109">
        <v>2.12</v>
      </c>
    </row>
    <row r="107" spans="1:14">
      <c r="E107" s="220" t="s">
        <v>1054</v>
      </c>
      <c r="F107" t="s">
        <v>1086</v>
      </c>
      <c r="G107" s="109">
        <v>2</v>
      </c>
      <c r="I107" s="220" t="s">
        <v>1084</v>
      </c>
      <c r="K107" s="109">
        <v>0.7</v>
      </c>
    </row>
    <row r="108" spans="1:14">
      <c r="E108" s="221" t="s">
        <v>1064</v>
      </c>
      <c r="G108" s="109">
        <v>1.44</v>
      </c>
      <c r="I108" s="224" t="s">
        <v>1085</v>
      </c>
      <c r="K108" s="109">
        <v>1.1599999999999999</v>
      </c>
    </row>
    <row r="109" spans="1:14">
      <c r="E109" s="72" t="s">
        <v>1065</v>
      </c>
      <c r="G109" s="109">
        <v>0.94</v>
      </c>
    </row>
    <row r="110" spans="1:14">
      <c r="E110" s="73" t="s">
        <v>1087</v>
      </c>
      <c r="G110" s="109">
        <v>0.6</v>
      </c>
    </row>
    <row r="111" spans="1:14">
      <c r="E111" s="72" t="s">
        <v>1111</v>
      </c>
      <c r="G111" s="109">
        <v>0.68</v>
      </c>
    </row>
    <row r="112" spans="1:14">
      <c r="E112" s="72" t="s">
        <v>1066</v>
      </c>
    </row>
    <row r="113" spans="1:14">
      <c r="E113" s="72" t="s">
        <v>1083</v>
      </c>
      <c r="G113" s="109">
        <v>0.78</v>
      </c>
    </row>
    <row r="114" spans="1:14">
      <c r="E114" s="220" t="s">
        <v>1106</v>
      </c>
      <c r="G114" s="109">
        <v>0.8</v>
      </c>
    </row>
    <row r="115" spans="1:14">
      <c r="E115" s="220" t="s">
        <v>1067</v>
      </c>
      <c r="F115" t="s">
        <v>1110</v>
      </c>
      <c r="G115" s="109">
        <v>1.84</v>
      </c>
    </row>
    <row r="116" spans="1:14">
      <c r="E116" s="72" t="s">
        <v>1105</v>
      </c>
      <c r="G116" s="109">
        <v>0.7</v>
      </c>
    </row>
    <row r="117" spans="1:14">
      <c r="E117" s="220" t="s">
        <v>1104</v>
      </c>
      <c r="G117" s="109">
        <v>0.56000000000000005</v>
      </c>
    </row>
    <row r="118" spans="1:14">
      <c r="E118" s="220" t="s">
        <v>1101</v>
      </c>
      <c r="F118" t="s">
        <v>1108</v>
      </c>
      <c r="G118" s="109">
        <v>1.26</v>
      </c>
    </row>
    <row r="119" spans="1:14">
      <c r="E119" s="72" t="s">
        <v>1102</v>
      </c>
      <c r="F119" t="s">
        <v>1107</v>
      </c>
      <c r="G119" s="109">
        <v>0.94</v>
      </c>
    </row>
    <row r="120" spans="1:14">
      <c r="E120" s="220" t="s">
        <v>1129</v>
      </c>
      <c r="F120" t="s">
        <v>1148</v>
      </c>
      <c r="G120" s="109">
        <v>1.86</v>
      </c>
    </row>
    <row r="121" spans="1:14">
      <c r="E121" s="72" t="s">
        <v>1130</v>
      </c>
      <c r="G121" s="109">
        <v>0.72</v>
      </c>
    </row>
    <row r="122" spans="1:14">
      <c r="E122" s="220" t="s">
        <v>1131</v>
      </c>
      <c r="G122" s="109">
        <v>0.72</v>
      </c>
    </row>
    <row r="123" spans="1:14">
      <c r="E123" s="220" t="s">
        <v>1158</v>
      </c>
      <c r="G123" s="109">
        <v>0.88</v>
      </c>
    </row>
    <row r="124" spans="1:14">
      <c r="E124" s="224" t="s">
        <v>1159</v>
      </c>
      <c r="G124" s="109">
        <v>2.1</v>
      </c>
    </row>
    <row r="126" spans="1:14" ht="20" thickBot="1">
      <c r="A126" s="355" t="s">
        <v>123</v>
      </c>
      <c r="B126" s="355"/>
      <c r="C126" s="355"/>
      <c r="D126" s="355"/>
      <c r="E126" s="355"/>
      <c r="F126" s="355"/>
      <c r="G126" s="355"/>
      <c r="H126" s="355"/>
      <c r="I126" s="355"/>
      <c r="J126" s="355"/>
      <c r="K126" s="355"/>
      <c r="L126" s="355"/>
      <c r="M126" s="355"/>
      <c r="N126" s="355"/>
    </row>
    <row r="128" spans="1:14">
      <c r="E128" s="73" t="s">
        <v>1168</v>
      </c>
      <c r="G128" s="109">
        <v>1.9</v>
      </c>
      <c r="I128" s="73" t="s">
        <v>1184</v>
      </c>
      <c r="J128" t="s">
        <v>1210</v>
      </c>
      <c r="K128" s="109">
        <v>1.48</v>
      </c>
    </row>
    <row r="129" spans="1:14">
      <c r="E129" s="73" t="s">
        <v>1211</v>
      </c>
      <c r="G129" s="109">
        <v>0.78</v>
      </c>
      <c r="I129" s="73" t="s">
        <v>1185</v>
      </c>
      <c r="K129" s="109">
        <v>0.76</v>
      </c>
    </row>
    <row r="130" spans="1:14">
      <c r="E130" s="73" t="s">
        <v>1212</v>
      </c>
      <c r="G130" s="109">
        <v>0.72</v>
      </c>
      <c r="I130" s="72" t="s">
        <v>1186</v>
      </c>
      <c r="K130" s="109">
        <v>1.1599999999999999</v>
      </c>
    </row>
    <row r="131" spans="1:14">
      <c r="E131" s="224" t="s">
        <v>1251</v>
      </c>
      <c r="G131" s="109">
        <v>1.4</v>
      </c>
      <c r="I131" s="73" t="s">
        <v>1228</v>
      </c>
      <c r="K131" s="109">
        <v>0.76</v>
      </c>
    </row>
    <row r="132" spans="1:14">
      <c r="E132" s="73" t="s">
        <v>1249</v>
      </c>
      <c r="G132" s="109" t="s">
        <v>1250</v>
      </c>
      <c r="I132" s="224" t="s">
        <v>1229</v>
      </c>
      <c r="K132" s="109">
        <v>1.3</v>
      </c>
    </row>
    <row r="133" spans="1:14">
      <c r="E133" s="73" t="s">
        <v>1238</v>
      </c>
      <c r="G133" s="109">
        <v>0.96</v>
      </c>
      <c r="I133" s="73" t="s">
        <v>1269</v>
      </c>
      <c r="K133" s="109">
        <v>0.64</v>
      </c>
    </row>
    <row r="134" spans="1:14">
      <c r="E134" s="224" t="s">
        <v>1239</v>
      </c>
      <c r="G134" s="109">
        <v>2.2400000000000002</v>
      </c>
      <c r="I134" s="72" t="s">
        <v>1270</v>
      </c>
      <c r="K134" s="109">
        <v>1.9</v>
      </c>
    </row>
    <row r="135" spans="1:14">
      <c r="E135" s="73" t="s">
        <v>1271</v>
      </c>
      <c r="F135" t="s">
        <v>1282</v>
      </c>
      <c r="G135" s="109">
        <v>3.86</v>
      </c>
    </row>
    <row r="137" spans="1:14" ht="20" thickBot="1">
      <c r="A137" s="355" t="s">
        <v>124</v>
      </c>
      <c r="B137" s="355"/>
      <c r="C137" s="355"/>
      <c r="D137" s="355"/>
      <c r="E137" s="355"/>
      <c r="F137" s="355"/>
      <c r="G137" s="355"/>
      <c r="H137" s="355"/>
      <c r="I137" s="355"/>
      <c r="J137" s="355"/>
      <c r="K137" s="355"/>
      <c r="L137" s="355"/>
      <c r="M137" s="355"/>
      <c r="N137" s="355"/>
    </row>
    <row r="138" spans="1:14">
      <c r="E138" s="73" t="s">
        <v>1384</v>
      </c>
      <c r="G138" s="109">
        <v>0.86</v>
      </c>
    </row>
    <row r="139" spans="1:14">
      <c r="E139" s="72" t="s">
        <v>1385</v>
      </c>
      <c r="G139" s="109">
        <v>0.86</v>
      </c>
      <c r="I139" s="73" t="s">
        <v>1294</v>
      </c>
      <c r="J139" t="s">
        <v>1322</v>
      </c>
      <c r="K139" s="109">
        <v>1.56</v>
      </c>
    </row>
    <row r="140" spans="1:14">
      <c r="E140" s="73" t="s">
        <v>1284</v>
      </c>
      <c r="G140" s="109">
        <v>0.88</v>
      </c>
      <c r="I140" s="72" t="s">
        <v>1365</v>
      </c>
      <c r="K140" s="109">
        <v>1.04</v>
      </c>
    </row>
    <row r="141" spans="1:14">
      <c r="E141" s="73" t="s">
        <v>1285</v>
      </c>
      <c r="G141" s="109">
        <v>0.94</v>
      </c>
      <c r="I141" s="73" t="s">
        <v>1366</v>
      </c>
      <c r="K141" s="109">
        <v>0.78</v>
      </c>
    </row>
    <row r="142" spans="1:14">
      <c r="E142" s="72" t="s">
        <v>1304</v>
      </c>
      <c r="G142" s="109">
        <v>1.06</v>
      </c>
    </row>
    <row r="143" spans="1:14">
      <c r="E143" s="224" t="s">
        <v>1305</v>
      </c>
      <c r="G143" s="109">
        <v>2.2799999999999998</v>
      </c>
    </row>
    <row r="144" spans="1:14">
      <c r="E144" s="72" t="s">
        <v>1324</v>
      </c>
      <c r="G144" s="109">
        <v>0.76</v>
      </c>
    </row>
    <row r="145" spans="1:14">
      <c r="E145" s="73" t="s">
        <v>1325</v>
      </c>
      <c r="G145" s="109">
        <v>0.7</v>
      </c>
    </row>
    <row r="146" spans="1:14">
      <c r="E146" s="73" t="s">
        <v>1295</v>
      </c>
      <c r="G146" s="109">
        <v>1.08</v>
      </c>
    </row>
    <row r="147" spans="1:14">
      <c r="E147" s="72" t="s">
        <v>1296</v>
      </c>
      <c r="G147" s="109">
        <v>1.1200000000000001</v>
      </c>
    </row>
    <row r="148" spans="1:14">
      <c r="E148" s="72" t="s">
        <v>1306</v>
      </c>
      <c r="F148" t="s">
        <v>1323</v>
      </c>
      <c r="G148" s="109">
        <v>1.66</v>
      </c>
    </row>
    <row r="149" spans="1:14">
      <c r="E149" s="73" t="s">
        <v>1320</v>
      </c>
      <c r="G149" s="109">
        <v>1.02</v>
      </c>
    </row>
    <row r="150" spans="1:14">
      <c r="E150" s="306" t="s">
        <v>1321</v>
      </c>
      <c r="F150" s="306" t="s">
        <v>1343</v>
      </c>
      <c r="G150" s="109">
        <v>2.48</v>
      </c>
    </row>
    <row r="151" spans="1:14">
      <c r="E151" s="72" t="s">
        <v>1329</v>
      </c>
      <c r="F151" t="s">
        <v>1342</v>
      </c>
      <c r="G151" s="109">
        <v>1.26</v>
      </c>
    </row>
    <row r="152" spans="1:14">
      <c r="E152" s="72" t="s">
        <v>1365</v>
      </c>
      <c r="G152" s="109">
        <v>0.8</v>
      </c>
    </row>
    <row r="153" spans="1:14">
      <c r="E153" s="73" t="s">
        <v>1366</v>
      </c>
      <c r="G153" s="109">
        <v>1.1000000000000001</v>
      </c>
    </row>
    <row r="155" spans="1:14" ht="20" thickBot="1">
      <c r="A155" s="355" t="s">
        <v>125</v>
      </c>
      <c r="B155" s="355"/>
      <c r="C155" s="355"/>
      <c r="D155" s="355"/>
      <c r="E155" s="355"/>
      <c r="F155" s="355"/>
      <c r="G155" s="355"/>
      <c r="H155" s="355"/>
      <c r="I155" s="355"/>
      <c r="J155" s="355"/>
      <c r="K155" s="355"/>
      <c r="L155" s="355"/>
      <c r="M155" s="355"/>
      <c r="N155" s="355"/>
    </row>
    <row r="157" spans="1:14">
      <c r="E157" s="72" t="s">
        <v>1391</v>
      </c>
      <c r="F157" t="s">
        <v>1466</v>
      </c>
      <c r="G157" s="109">
        <v>1.7</v>
      </c>
      <c r="I157" s="73" t="s">
        <v>1392</v>
      </c>
      <c r="K157" s="109">
        <v>0.72</v>
      </c>
    </row>
    <row r="158" spans="1:14">
      <c r="E158" s="73" t="s">
        <v>1397</v>
      </c>
      <c r="G158" s="109">
        <v>1.82</v>
      </c>
      <c r="I158" s="224" t="s">
        <v>1393</v>
      </c>
      <c r="K158" s="109">
        <v>2</v>
      </c>
    </row>
    <row r="159" spans="1:14">
      <c r="E159" s="224" t="s">
        <v>1398</v>
      </c>
      <c r="F159" t="s">
        <v>1408</v>
      </c>
      <c r="G159" s="109">
        <v>1.8</v>
      </c>
      <c r="I159" s="73" t="s">
        <v>1441</v>
      </c>
      <c r="J159" t="s">
        <v>1467</v>
      </c>
      <c r="K159" s="109">
        <v>1.36</v>
      </c>
    </row>
    <row r="160" spans="1:14">
      <c r="E160" s="73" t="s">
        <v>1409</v>
      </c>
      <c r="G160" s="109">
        <v>0.82</v>
      </c>
      <c r="I160" s="72" t="s">
        <v>1453</v>
      </c>
      <c r="K160" s="109">
        <v>2.4</v>
      </c>
    </row>
    <row r="161" spans="5:11">
      <c r="E161" s="72" t="s">
        <v>1410</v>
      </c>
      <c r="G161" s="109">
        <v>2</v>
      </c>
      <c r="I161" s="224" t="s">
        <v>1454</v>
      </c>
      <c r="K161" s="109">
        <v>1.36</v>
      </c>
    </row>
    <row r="162" spans="5:11">
      <c r="E162" s="73" t="s">
        <v>1433</v>
      </c>
      <c r="G162" s="109">
        <v>1.1599999999999999</v>
      </c>
    </row>
    <row r="163" spans="5:11">
      <c r="E163" s="224" t="s">
        <v>1434</v>
      </c>
      <c r="G163" s="109">
        <v>1.7</v>
      </c>
    </row>
    <row r="164" spans="5:11">
      <c r="E164" s="73" t="s">
        <v>1459</v>
      </c>
      <c r="F164" t="s">
        <v>1472</v>
      </c>
      <c r="G164" s="109">
        <v>2.2000000000000002</v>
      </c>
    </row>
  </sheetData>
  <mergeCells count="15">
    <mergeCell ref="A155:N155"/>
    <mergeCell ref="A1:K1"/>
    <mergeCell ref="E3:G3"/>
    <mergeCell ref="A15:N15"/>
    <mergeCell ref="A24:N24"/>
    <mergeCell ref="A45:N45"/>
    <mergeCell ref="A137:N137"/>
    <mergeCell ref="A126:N126"/>
    <mergeCell ref="A103:N103"/>
    <mergeCell ref="P3:Q3"/>
    <mergeCell ref="I3:K3"/>
    <mergeCell ref="M3:N3"/>
    <mergeCell ref="A34:N34"/>
    <mergeCell ref="A75:N75"/>
    <mergeCell ref="A56:N56"/>
  </mergeCells>
  <phoneticPr fontId="11" type="noConversion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13C18-35E2-474C-B790-662FAE0F71D2}">
  <dimension ref="A2:U11"/>
  <sheetViews>
    <sheetView tabSelected="1" workbookViewId="0">
      <selection activeCell="D7" sqref="D7"/>
    </sheetView>
  </sheetViews>
  <sheetFormatPr baseColWidth="10" defaultRowHeight="16"/>
  <cols>
    <col min="1" max="1" width="12.5" customWidth="1"/>
    <col min="2" max="2" width="23.33203125" customWidth="1"/>
    <col min="3" max="3" width="10.83203125" style="118" customWidth="1"/>
    <col min="4" max="4" width="14.1640625" customWidth="1"/>
    <col min="5" max="7" width="14.1640625" style="119" customWidth="1"/>
    <col min="8" max="8" width="1.6640625" customWidth="1"/>
    <col min="9" max="9" width="12.5" customWidth="1"/>
    <col min="10" max="10" width="23.33203125" customWidth="1"/>
    <col min="11" max="11" width="10.6640625" customWidth="1"/>
    <col min="12" max="13" width="10.83203125" style="102"/>
    <col min="14" max="14" width="15.83203125" customWidth="1"/>
    <col min="15" max="15" width="14.1640625" customWidth="1"/>
    <col min="16" max="16" width="1.6640625" customWidth="1"/>
    <col min="17" max="17" width="12.5" customWidth="1"/>
    <col min="18" max="18" width="23.33203125" customWidth="1"/>
    <col min="20" max="20" width="10.6640625" customWidth="1"/>
    <col min="21" max="21" width="15.83203125" customWidth="1"/>
  </cols>
  <sheetData>
    <row r="2" spans="1:21" ht="17" thickBot="1">
      <c r="A2" s="359" t="s">
        <v>454</v>
      </c>
      <c r="B2" s="359"/>
      <c r="C2" s="359"/>
      <c r="D2" s="359"/>
      <c r="E2" s="359"/>
      <c r="F2" s="359"/>
      <c r="G2" s="359"/>
      <c r="I2" s="357" t="s">
        <v>458</v>
      </c>
      <c r="J2" s="357"/>
      <c r="K2" s="357"/>
      <c r="L2" s="357"/>
      <c r="M2" s="357"/>
      <c r="N2" s="357"/>
      <c r="O2" s="121"/>
      <c r="Q2" s="357" t="s">
        <v>466</v>
      </c>
      <c r="R2" s="357"/>
      <c r="S2" s="357"/>
      <c r="T2" s="357"/>
      <c r="U2" s="357"/>
    </row>
    <row r="4" spans="1:21" ht="17" thickBot="1">
      <c r="A4" s="95" t="s">
        <v>324</v>
      </c>
      <c r="B4" s="95" t="s">
        <v>465</v>
      </c>
      <c r="C4" s="217" t="s">
        <v>6</v>
      </c>
      <c r="D4" s="95" t="s">
        <v>813</v>
      </c>
      <c r="E4" s="120" t="s">
        <v>464</v>
      </c>
      <c r="F4" s="120" t="s">
        <v>1162</v>
      </c>
      <c r="G4" s="120" t="s">
        <v>1163</v>
      </c>
      <c r="H4" s="102"/>
      <c r="I4" s="95" t="s">
        <v>324</v>
      </c>
      <c r="J4" s="95" t="s">
        <v>321</v>
      </c>
      <c r="K4" s="95" t="s">
        <v>456</v>
      </c>
      <c r="L4" s="95" t="s">
        <v>457</v>
      </c>
      <c r="M4" s="95" t="s">
        <v>852</v>
      </c>
      <c r="N4" s="95" t="s">
        <v>322</v>
      </c>
      <c r="O4" s="95" t="s">
        <v>464</v>
      </c>
      <c r="P4" s="102"/>
      <c r="Q4" s="95" t="s">
        <v>324</v>
      </c>
      <c r="R4" s="95" t="s">
        <v>321</v>
      </c>
      <c r="S4" s="95" t="s">
        <v>456</v>
      </c>
      <c r="T4" s="95" t="s">
        <v>457</v>
      </c>
      <c r="U4" s="95" t="s">
        <v>322</v>
      </c>
    </row>
    <row r="6" spans="1:21">
      <c r="A6" t="s">
        <v>463</v>
      </c>
      <c r="B6" t="s">
        <v>816</v>
      </c>
      <c r="E6" s="219">
        <v>330</v>
      </c>
      <c r="I6" t="s">
        <v>467</v>
      </c>
      <c r="J6" t="s">
        <v>468</v>
      </c>
      <c r="O6" s="102">
        <v>332.95</v>
      </c>
    </row>
    <row r="7" spans="1:21">
      <c r="A7" t="s">
        <v>323</v>
      </c>
      <c r="B7" t="s">
        <v>320</v>
      </c>
      <c r="C7" s="118">
        <v>6.25</v>
      </c>
      <c r="D7" s="102">
        <v>120</v>
      </c>
      <c r="E7" s="219">
        <v>330</v>
      </c>
      <c r="F7" s="119">
        <v>320</v>
      </c>
      <c r="G7" s="119">
        <v>3080</v>
      </c>
      <c r="I7" s="218" t="s">
        <v>812</v>
      </c>
      <c r="J7" t="s">
        <v>455</v>
      </c>
      <c r="K7" s="118">
        <v>5.93</v>
      </c>
      <c r="L7" s="118">
        <v>5.48</v>
      </c>
      <c r="M7" s="118">
        <v>5.48</v>
      </c>
      <c r="N7" s="94">
        <v>0</v>
      </c>
      <c r="O7" s="119">
        <v>318</v>
      </c>
      <c r="S7" s="118"/>
      <c r="T7" s="93"/>
      <c r="U7" s="94"/>
    </row>
    <row r="8" spans="1:21">
      <c r="A8" t="s">
        <v>811</v>
      </c>
      <c r="B8" t="s">
        <v>320</v>
      </c>
      <c r="C8" s="118">
        <v>3.19</v>
      </c>
      <c r="D8" s="416">
        <v>120</v>
      </c>
      <c r="E8" s="219">
        <v>330</v>
      </c>
      <c r="F8" s="119">
        <v>320</v>
      </c>
      <c r="G8" s="119">
        <v>1733.6</v>
      </c>
      <c r="I8" t="s">
        <v>821</v>
      </c>
      <c r="J8" t="s">
        <v>455</v>
      </c>
      <c r="L8" s="102">
        <v>6.0449999999999999</v>
      </c>
    </row>
    <row r="9" spans="1:21">
      <c r="A9" t="s">
        <v>1018</v>
      </c>
      <c r="B9" t="s">
        <v>320</v>
      </c>
      <c r="C9" s="118">
        <v>3.5550000000000002</v>
      </c>
      <c r="D9" s="102">
        <v>100</v>
      </c>
      <c r="E9" s="219">
        <v>330</v>
      </c>
      <c r="F9" s="119">
        <v>320</v>
      </c>
      <c r="G9" s="119">
        <v>1823.1</v>
      </c>
      <c r="L9" s="102">
        <f>L8</f>
        <v>6.0449999999999999</v>
      </c>
    </row>
    <row r="10" spans="1:21">
      <c r="A10" t="s">
        <v>1438</v>
      </c>
      <c r="B10" t="s">
        <v>320</v>
      </c>
      <c r="C10" s="118">
        <v>3.12</v>
      </c>
      <c r="D10" s="102">
        <v>80</v>
      </c>
      <c r="E10" s="119">
        <v>360</v>
      </c>
      <c r="F10" s="119">
        <v>320</v>
      </c>
      <c r="G10" s="119">
        <v>1608</v>
      </c>
    </row>
    <row r="11" spans="1:21" s="43" customFormat="1" ht="17" thickBot="1">
      <c r="A11" s="287"/>
      <c r="B11" s="287"/>
      <c r="C11" s="288">
        <f>SUM(C7:C10)</f>
        <v>16.114999999999998</v>
      </c>
      <c r="D11" s="289"/>
      <c r="E11" s="358">
        <f>G11/C11</f>
        <v>511.61650636053378</v>
      </c>
      <c r="F11" s="358"/>
      <c r="G11" s="290">
        <f>SUM(G7:G10)</f>
        <v>8244.7000000000007</v>
      </c>
      <c r="L11" s="286"/>
      <c r="M11" s="286"/>
    </row>
  </sheetData>
  <mergeCells count="4">
    <mergeCell ref="I2:N2"/>
    <mergeCell ref="Q2:U2"/>
    <mergeCell ref="E11:F11"/>
    <mergeCell ref="A2:G2"/>
  </mergeCells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5A5A7-2625-4545-917A-A5A064E1C989}">
  <dimension ref="A1:N86"/>
  <sheetViews>
    <sheetView topLeftCell="A25" zoomScale="133" zoomScaleNormal="120" workbookViewId="0">
      <selection activeCell="G30" sqref="G30"/>
    </sheetView>
  </sheetViews>
  <sheetFormatPr baseColWidth="10" defaultRowHeight="16"/>
  <cols>
    <col min="2" max="2" width="18.1640625" customWidth="1"/>
    <col min="3" max="3" width="12" bestFit="1" customWidth="1"/>
    <col min="4" max="4" width="27.5" customWidth="1"/>
    <col min="5" max="5" width="28.1640625" customWidth="1"/>
    <col min="6" max="6" width="28.33203125" customWidth="1"/>
    <col min="7" max="7" width="15" customWidth="1"/>
    <col min="13" max="13" width="16.1640625" customWidth="1"/>
  </cols>
  <sheetData>
    <row r="1" spans="1:14">
      <c r="A1" s="340" t="s">
        <v>14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2"/>
    </row>
    <row r="2" spans="1:14">
      <c r="A2" s="343"/>
      <c r="B2" s="344"/>
      <c r="C2" s="344"/>
      <c r="D2" s="344"/>
      <c r="E2" s="344"/>
      <c r="F2" s="344"/>
      <c r="G2" s="344"/>
      <c r="H2" s="344"/>
      <c r="I2" s="344"/>
      <c r="J2" s="344"/>
      <c r="K2" s="344"/>
      <c r="L2" s="344"/>
      <c r="M2" s="345"/>
    </row>
    <row r="3" spans="1:14" ht="17" thickBot="1">
      <c r="A3" s="346"/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8"/>
    </row>
    <row r="6" spans="1:14" ht="30">
      <c r="A6" s="1" t="s">
        <v>0</v>
      </c>
      <c r="B6" s="1" t="s">
        <v>1</v>
      </c>
      <c r="C6" s="2" t="s">
        <v>2</v>
      </c>
      <c r="D6" s="3" t="s">
        <v>3</v>
      </c>
      <c r="E6" s="4" t="s">
        <v>4</v>
      </c>
      <c r="F6" s="3" t="s">
        <v>5</v>
      </c>
      <c r="G6" s="3" t="s">
        <v>6</v>
      </c>
      <c r="H6" s="3" t="s">
        <v>7</v>
      </c>
      <c r="I6" s="3" t="s">
        <v>8</v>
      </c>
      <c r="J6" s="3" t="s">
        <v>9</v>
      </c>
      <c r="K6" s="3" t="s">
        <v>10</v>
      </c>
      <c r="L6" s="5" t="s">
        <v>11</v>
      </c>
      <c r="M6" s="3" t="s">
        <v>12</v>
      </c>
    </row>
    <row r="7" spans="1:14" s="20" customFormat="1" ht="16" customHeight="1">
      <c r="A7" s="329" t="s">
        <v>16</v>
      </c>
      <c r="B7" s="332" t="s">
        <v>98</v>
      </c>
      <c r="C7" s="326" t="s">
        <v>22</v>
      </c>
      <c r="D7" s="329" t="s">
        <v>17</v>
      </c>
      <c r="E7" s="329" t="s">
        <v>18</v>
      </c>
      <c r="F7" s="15" t="s">
        <v>19</v>
      </c>
      <c r="G7" s="16">
        <v>14.41</v>
      </c>
      <c r="H7" s="36">
        <v>495</v>
      </c>
      <c r="I7" s="17">
        <v>550</v>
      </c>
      <c r="J7" s="326" t="s">
        <v>21</v>
      </c>
      <c r="K7" s="36">
        <v>450</v>
      </c>
      <c r="L7" s="18">
        <f t="shared" ref="L7:L8" si="0">(I7-H7)*G7-K7</f>
        <v>342.54999999999995</v>
      </c>
      <c r="M7" s="309">
        <f t="shared" ref="M7:M35" si="1">G7*I7</f>
        <v>7925.5</v>
      </c>
      <c r="N7" s="241">
        <f>G7*H7</f>
        <v>7132.95</v>
      </c>
    </row>
    <row r="8" spans="1:14" s="20" customFormat="1" ht="16" customHeight="1">
      <c r="A8" s="331"/>
      <c r="B8" s="334"/>
      <c r="C8" s="328"/>
      <c r="D8" s="331"/>
      <c r="E8" s="331"/>
      <c r="F8" s="15" t="s">
        <v>20</v>
      </c>
      <c r="G8" s="16">
        <v>4.8049999999999997</v>
      </c>
      <c r="H8" s="36">
        <v>445</v>
      </c>
      <c r="I8" s="17">
        <v>500</v>
      </c>
      <c r="J8" s="328"/>
      <c r="K8" s="36">
        <v>200</v>
      </c>
      <c r="L8" s="18">
        <f t="shared" si="0"/>
        <v>64.274999999999977</v>
      </c>
      <c r="M8" s="309">
        <f t="shared" si="1"/>
        <v>2402.5</v>
      </c>
      <c r="N8" s="241">
        <f t="shared" ref="N8:N56" si="2">G8*H8</f>
        <v>2138.2249999999999</v>
      </c>
    </row>
    <row r="9" spans="1:14" s="20" customFormat="1" ht="17" customHeight="1">
      <c r="A9" s="37" t="s">
        <v>23</v>
      </c>
      <c r="B9" s="67" t="s">
        <v>146</v>
      </c>
      <c r="C9" s="23" t="s">
        <v>50</v>
      </c>
      <c r="D9" s="37" t="s">
        <v>24</v>
      </c>
      <c r="E9" s="37" t="s">
        <v>26</v>
      </c>
      <c r="F9" s="15" t="s">
        <v>25</v>
      </c>
      <c r="G9" s="16">
        <v>21.06</v>
      </c>
      <c r="H9" s="36">
        <v>630</v>
      </c>
      <c r="I9" s="17">
        <v>800</v>
      </c>
      <c r="J9" s="22" t="s">
        <v>27</v>
      </c>
      <c r="K9" s="36">
        <v>1180</v>
      </c>
      <c r="L9" s="18">
        <f>(I9-H9)*G9-K9</f>
        <v>2400.1999999999998</v>
      </c>
      <c r="M9" s="309">
        <f t="shared" si="1"/>
        <v>16848</v>
      </c>
      <c r="N9" s="241">
        <f t="shared" si="2"/>
        <v>13267.8</v>
      </c>
    </row>
    <row r="10" spans="1:14" s="20" customFormat="1">
      <c r="A10" s="37" t="s">
        <v>28</v>
      </c>
      <c r="B10" s="67" t="s">
        <v>109</v>
      </c>
      <c r="C10" s="23" t="s">
        <v>76</v>
      </c>
      <c r="D10" s="37" t="s">
        <v>29</v>
      </c>
      <c r="E10" s="37" t="s">
        <v>108</v>
      </c>
      <c r="F10" s="15" t="s">
        <v>30</v>
      </c>
      <c r="G10" s="16">
        <v>2.7</v>
      </c>
      <c r="H10" s="36">
        <v>380</v>
      </c>
      <c r="I10" s="17">
        <v>1203.7</v>
      </c>
      <c r="J10" s="22" t="s">
        <v>27</v>
      </c>
      <c r="K10" s="36">
        <v>275</v>
      </c>
      <c r="L10" s="18">
        <f>(I10-H10)*G10-K10</f>
        <v>1948.9900000000002</v>
      </c>
      <c r="M10" s="309">
        <f t="shared" si="1"/>
        <v>3249.9900000000002</v>
      </c>
      <c r="N10" s="241">
        <f t="shared" si="2"/>
        <v>1026</v>
      </c>
    </row>
    <row r="11" spans="1:14" s="20" customFormat="1">
      <c r="A11" s="329" t="s">
        <v>31</v>
      </c>
      <c r="B11" s="337" t="s">
        <v>92</v>
      </c>
      <c r="C11" s="363"/>
      <c r="D11" s="329" t="s">
        <v>32</v>
      </c>
      <c r="E11" s="329" t="s">
        <v>38</v>
      </c>
      <c r="F11" s="15" t="s">
        <v>37</v>
      </c>
      <c r="G11" s="16">
        <v>0</v>
      </c>
      <c r="H11" s="36">
        <v>285</v>
      </c>
      <c r="I11" s="17">
        <v>345</v>
      </c>
      <c r="J11" s="326" t="s">
        <v>21</v>
      </c>
      <c r="K11" s="36">
        <v>147</v>
      </c>
      <c r="L11" s="18">
        <f t="shared" ref="L11:L35" si="3">(I11-H11)*G11-K11</f>
        <v>-147</v>
      </c>
      <c r="M11" s="309">
        <f t="shared" si="1"/>
        <v>0</v>
      </c>
      <c r="N11" s="241">
        <f t="shared" si="2"/>
        <v>0</v>
      </c>
    </row>
    <row r="12" spans="1:14" s="20" customFormat="1">
      <c r="A12" s="330"/>
      <c r="B12" s="339"/>
      <c r="C12" s="327"/>
      <c r="D12" s="330"/>
      <c r="E12" s="330"/>
      <c r="F12" s="15" t="s">
        <v>36</v>
      </c>
      <c r="G12" s="16">
        <v>4.05</v>
      </c>
      <c r="H12" s="36">
        <v>190</v>
      </c>
      <c r="I12" s="17">
        <v>295</v>
      </c>
      <c r="J12" s="327"/>
      <c r="K12" s="36">
        <v>147</v>
      </c>
      <c r="L12" s="18">
        <f t="shared" si="3"/>
        <v>278.25</v>
      </c>
      <c r="M12" s="309">
        <f t="shared" si="1"/>
        <v>1194.75</v>
      </c>
      <c r="N12" s="241">
        <f t="shared" si="2"/>
        <v>769.5</v>
      </c>
    </row>
    <row r="13" spans="1:14" s="20" customFormat="1">
      <c r="A13" s="330"/>
      <c r="B13" s="339"/>
      <c r="C13" s="327"/>
      <c r="D13" s="330"/>
      <c r="E13" s="330"/>
      <c r="F13" s="15" t="s">
        <v>35</v>
      </c>
      <c r="G13" s="16">
        <v>17.07</v>
      </c>
      <c r="H13" s="36">
        <v>190</v>
      </c>
      <c r="I13" s="17">
        <v>250</v>
      </c>
      <c r="J13" s="327"/>
      <c r="K13" s="36">
        <v>147</v>
      </c>
      <c r="L13" s="18">
        <f t="shared" si="3"/>
        <v>877.2</v>
      </c>
      <c r="M13" s="309">
        <f t="shared" si="1"/>
        <v>4267.5</v>
      </c>
      <c r="N13" s="241">
        <f t="shared" si="2"/>
        <v>3243.3</v>
      </c>
    </row>
    <row r="14" spans="1:14" s="20" customFormat="1">
      <c r="A14" s="330"/>
      <c r="B14" s="339"/>
      <c r="C14" s="327"/>
      <c r="D14" s="330"/>
      <c r="E14" s="330"/>
      <c r="F14" s="15" t="s">
        <v>34</v>
      </c>
      <c r="G14" s="16">
        <v>0</v>
      </c>
      <c r="H14" s="36">
        <v>130</v>
      </c>
      <c r="I14" s="17">
        <v>190</v>
      </c>
      <c r="J14" s="327"/>
      <c r="K14" s="36">
        <v>147</v>
      </c>
      <c r="L14" s="18">
        <f t="shared" si="3"/>
        <v>-147</v>
      </c>
      <c r="M14" s="309">
        <f t="shared" si="1"/>
        <v>0</v>
      </c>
      <c r="N14" s="241">
        <f t="shared" si="2"/>
        <v>0</v>
      </c>
    </row>
    <row r="15" spans="1:14" s="20" customFormat="1">
      <c r="A15" s="331"/>
      <c r="B15" s="338"/>
      <c r="C15" s="328"/>
      <c r="D15" s="331"/>
      <c r="E15" s="331"/>
      <c r="F15" s="15" t="s">
        <v>33</v>
      </c>
      <c r="G15" s="16">
        <v>0</v>
      </c>
      <c r="H15" s="36">
        <v>60</v>
      </c>
      <c r="I15" s="17">
        <v>120</v>
      </c>
      <c r="J15" s="328"/>
      <c r="K15" s="36">
        <v>147</v>
      </c>
      <c r="L15" s="18">
        <f t="shared" si="3"/>
        <v>-147</v>
      </c>
      <c r="M15" s="309">
        <f t="shared" si="1"/>
        <v>0</v>
      </c>
      <c r="N15" s="241">
        <f t="shared" si="2"/>
        <v>0</v>
      </c>
    </row>
    <row r="16" spans="1:14" s="20" customFormat="1">
      <c r="A16" s="329" t="s">
        <v>39</v>
      </c>
      <c r="B16" s="332" t="s">
        <v>220</v>
      </c>
      <c r="C16" s="360" t="s">
        <v>45</v>
      </c>
      <c r="D16" s="329" t="s">
        <v>40</v>
      </c>
      <c r="E16" s="329" t="s">
        <v>41</v>
      </c>
      <c r="F16" s="15" t="s">
        <v>44</v>
      </c>
      <c r="G16" s="64">
        <v>1.51</v>
      </c>
      <c r="H16" s="17">
        <v>330</v>
      </c>
      <c r="I16" s="17">
        <v>550</v>
      </c>
      <c r="J16" s="326" t="s">
        <v>42</v>
      </c>
      <c r="K16" s="36">
        <v>110</v>
      </c>
      <c r="L16" s="18">
        <f t="shared" si="3"/>
        <v>222.2</v>
      </c>
      <c r="M16" s="309">
        <f t="shared" si="1"/>
        <v>830.5</v>
      </c>
      <c r="N16" s="20">
        <f>G16*H16</f>
        <v>498.3</v>
      </c>
    </row>
    <row r="17" spans="1:14" s="20" customFormat="1">
      <c r="A17" s="331"/>
      <c r="B17" s="334"/>
      <c r="C17" s="361"/>
      <c r="D17" s="331"/>
      <c r="E17" s="331"/>
      <c r="F17" s="15" t="s">
        <v>43</v>
      </c>
      <c r="G17" s="16">
        <v>2.0950000000000002</v>
      </c>
      <c r="H17" s="17">
        <v>160</v>
      </c>
      <c r="I17" s="17">
        <v>400</v>
      </c>
      <c r="J17" s="328"/>
      <c r="K17" s="36">
        <v>110</v>
      </c>
      <c r="L17" s="18">
        <f t="shared" si="3"/>
        <v>392.80000000000007</v>
      </c>
      <c r="M17" s="309">
        <f t="shared" si="1"/>
        <v>838.00000000000011</v>
      </c>
      <c r="N17" s="20">
        <f t="shared" si="2"/>
        <v>335.20000000000005</v>
      </c>
    </row>
    <row r="18" spans="1:14" s="20" customFormat="1" ht="28">
      <c r="A18" s="37" t="s">
        <v>46</v>
      </c>
      <c r="B18" s="114" t="s">
        <v>197</v>
      </c>
      <c r="C18" s="23" t="s">
        <v>64</v>
      </c>
      <c r="D18" s="37" t="s">
        <v>47</v>
      </c>
      <c r="E18" s="37" t="s">
        <v>48</v>
      </c>
      <c r="F18" s="15" t="s">
        <v>49</v>
      </c>
      <c r="G18" s="16">
        <v>2.34</v>
      </c>
      <c r="H18" s="36">
        <v>70</v>
      </c>
      <c r="I18" s="17">
        <v>150</v>
      </c>
      <c r="J18" s="22" t="s">
        <v>27</v>
      </c>
      <c r="K18" s="36">
        <v>0</v>
      </c>
      <c r="L18" s="18">
        <f t="shared" si="3"/>
        <v>187.2</v>
      </c>
      <c r="M18" s="309">
        <f t="shared" si="1"/>
        <v>351</v>
      </c>
      <c r="N18" s="241">
        <f t="shared" si="2"/>
        <v>163.79999999999998</v>
      </c>
    </row>
    <row r="19" spans="1:14" s="20" customFormat="1">
      <c r="A19" s="329" t="s">
        <v>51</v>
      </c>
      <c r="B19" s="332" t="s">
        <v>222</v>
      </c>
      <c r="C19" s="326" t="s">
        <v>55</v>
      </c>
      <c r="D19" s="329" t="s">
        <v>52</v>
      </c>
      <c r="E19" s="329" t="s">
        <v>24</v>
      </c>
      <c r="F19" s="15" t="s">
        <v>53</v>
      </c>
      <c r="G19" s="16">
        <v>0.72499999999999998</v>
      </c>
      <c r="H19" s="65">
        <v>70</v>
      </c>
      <c r="I19" s="17">
        <v>120</v>
      </c>
      <c r="J19" s="326" t="s">
        <v>54</v>
      </c>
      <c r="K19" s="17">
        <v>0</v>
      </c>
      <c r="L19" s="18">
        <f t="shared" si="3"/>
        <v>36.25</v>
      </c>
      <c r="M19" s="309">
        <f t="shared" si="1"/>
        <v>87</v>
      </c>
      <c r="N19" s="20">
        <f t="shared" si="2"/>
        <v>50.75</v>
      </c>
    </row>
    <row r="20" spans="1:14" s="20" customFormat="1">
      <c r="A20" s="331"/>
      <c r="B20" s="334"/>
      <c r="C20" s="328"/>
      <c r="D20" s="331"/>
      <c r="E20" s="331"/>
      <c r="F20" s="15" t="s">
        <v>221</v>
      </c>
      <c r="G20" s="16">
        <v>0.26500000000000001</v>
      </c>
      <c r="H20" s="65">
        <v>20</v>
      </c>
      <c r="I20" s="17">
        <v>120</v>
      </c>
      <c r="J20" s="328"/>
      <c r="K20" s="17">
        <v>0</v>
      </c>
      <c r="L20" s="18">
        <f t="shared" si="3"/>
        <v>26.5</v>
      </c>
      <c r="M20" s="309">
        <f t="shared" si="1"/>
        <v>31.8</v>
      </c>
      <c r="N20" s="20">
        <f t="shared" si="2"/>
        <v>5.3000000000000007</v>
      </c>
    </row>
    <row r="21" spans="1:14" s="20" customFormat="1">
      <c r="A21" s="329" t="s">
        <v>56</v>
      </c>
      <c r="B21" s="332" t="s">
        <v>220</v>
      </c>
      <c r="C21" s="360" t="s">
        <v>63</v>
      </c>
      <c r="D21" s="329" t="s">
        <v>77</v>
      </c>
      <c r="E21" s="329" t="s">
        <v>41</v>
      </c>
      <c r="F21" s="15" t="s">
        <v>78</v>
      </c>
      <c r="G21" s="16">
        <v>2.4049999999999998</v>
      </c>
      <c r="H21" s="17">
        <v>160</v>
      </c>
      <c r="I21" s="17">
        <v>400</v>
      </c>
      <c r="J21" s="326" t="s">
        <v>42</v>
      </c>
      <c r="K21" s="36">
        <v>220</v>
      </c>
      <c r="L21" s="18">
        <f t="shared" si="3"/>
        <v>357.19999999999993</v>
      </c>
      <c r="M21" s="309">
        <f t="shared" si="1"/>
        <v>961.99999999999989</v>
      </c>
      <c r="N21" s="20">
        <f t="shared" si="2"/>
        <v>384.79999999999995</v>
      </c>
    </row>
    <row r="22" spans="1:14" s="20" customFormat="1">
      <c r="A22" s="331"/>
      <c r="B22" s="334"/>
      <c r="C22" s="361"/>
      <c r="D22" s="331"/>
      <c r="E22" s="331"/>
      <c r="F22" s="15" t="s">
        <v>79</v>
      </c>
      <c r="G22" s="16">
        <v>0.97499999999999998</v>
      </c>
      <c r="H22" s="17">
        <v>330</v>
      </c>
      <c r="I22" s="17">
        <v>550</v>
      </c>
      <c r="J22" s="328"/>
      <c r="K22" s="36">
        <v>0</v>
      </c>
      <c r="L22" s="18">
        <f t="shared" si="3"/>
        <v>214.5</v>
      </c>
      <c r="M22" s="309">
        <f t="shared" si="1"/>
        <v>536.25</v>
      </c>
      <c r="N22" s="20">
        <f t="shared" si="2"/>
        <v>321.75</v>
      </c>
    </row>
    <row r="23" spans="1:14" s="20" customFormat="1">
      <c r="A23" s="329" t="s">
        <v>57</v>
      </c>
      <c r="B23" s="332" t="s">
        <v>106</v>
      </c>
      <c r="C23" s="360" t="s">
        <v>62</v>
      </c>
      <c r="D23" s="329" t="s">
        <v>58</v>
      </c>
      <c r="E23" s="329" t="s">
        <v>107</v>
      </c>
      <c r="F23" s="15" t="s">
        <v>59</v>
      </c>
      <c r="G23" s="16">
        <v>5.67</v>
      </c>
      <c r="H23" s="36">
        <v>110</v>
      </c>
      <c r="I23" s="17">
        <v>228</v>
      </c>
      <c r="J23" s="326" t="s">
        <v>60</v>
      </c>
      <c r="K23" s="36">
        <v>312</v>
      </c>
      <c r="L23" s="18">
        <f t="shared" si="3"/>
        <v>357.05999999999995</v>
      </c>
      <c r="M23" s="309">
        <f t="shared" si="1"/>
        <v>1292.76</v>
      </c>
      <c r="N23" s="241">
        <f t="shared" si="2"/>
        <v>623.70000000000005</v>
      </c>
    </row>
    <row r="24" spans="1:14" s="20" customFormat="1">
      <c r="A24" s="331"/>
      <c r="B24" s="334"/>
      <c r="C24" s="361"/>
      <c r="D24" s="331"/>
      <c r="E24" s="331"/>
      <c r="F24" s="15" t="s">
        <v>61</v>
      </c>
      <c r="G24" s="16">
        <v>9.25</v>
      </c>
      <c r="H24" s="36">
        <v>70</v>
      </c>
      <c r="I24" s="17">
        <v>178</v>
      </c>
      <c r="J24" s="328"/>
      <c r="K24" s="36">
        <v>500</v>
      </c>
      <c r="L24" s="18">
        <f t="shared" si="3"/>
        <v>499</v>
      </c>
      <c r="M24" s="309">
        <f t="shared" si="1"/>
        <v>1646.5</v>
      </c>
      <c r="N24" s="241">
        <f t="shared" si="2"/>
        <v>647.5</v>
      </c>
    </row>
    <row r="25" spans="1:14" s="20" customFormat="1">
      <c r="A25" s="329" t="s">
        <v>68</v>
      </c>
      <c r="B25" s="332" t="s">
        <v>153</v>
      </c>
      <c r="C25" s="360" t="s">
        <v>96</v>
      </c>
      <c r="D25" s="329" t="s">
        <v>69</v>
      </c>
      <c r="E25" s="329" t="s">
        <v>85</v>
      </c>
      <c r="F25" s="15" t="s">
        <v>70</v>
      </c>
      <c r="G25" s="16">
        <v>9.4</v>
      </c>
      <c r="H25" s="36">
        <v>297</v>
      </c>
      <c r="I25" s="17">
        <v>345</v>
      </c>
      <c r="J25" s="326" t="s">
        <v>95</v>
      </c>
      <c r="K25" s="36">
        <v>200</v>
      </c>
      <c r="L25" s="18">
        <f t="shared" si="3"/>
        <v>251.20000000000005</v>
      </c>
      <c r="M25" s="309">
        <f t="shared" si="1"/>
        <v>3243</v>
      </c>
      <c r="N25" s="241">
        <f t="shared" si="2"/>
        <v>2791.8</v>
      </c>
    </row>
    <row r="26" spans="1:14" s="20" customFormat="1">
      <c r="A26" s="330"/>
      <c r="B26" s="333"/>
      <c r="C26" s="362"/>
      <c r="D26" s="330"/>
      <c r="E26" s="330"/>
      <c r="F26" s="15" t="s">
        <v>36</v>
      </c>
      <c r="G26" s="16">
        <v>1.1200000000000001</v>
      </c>
      <c r="H26" s="36">
        <v>247</v>
      </c>
      <c r="I26" s="17">
        <v>295</v>
      </c>
      <c r="J26" s="327"/>
      <c r="K26" s="36">
        <v>50</v>
      </c>
      <c r="L26" s="18">
        <f t="shared" si="3"/>
        <v>3.7600000000000051</v>
      </c>
      <c r="M26" s="309">
        <f t="shared" si="1"/>
        <v>330.40000000000003</v>
      </c>
      <c r="N26" s="241">
        <f t="shared" si="2"/>
        <v>276.64000000000004</v>
      </c>
    </row>
    <row r="27" spans="1:14" s="20" customFormat="1">
      <c r="A27" s="330"/>
      <c r="B27" s="333"/>
      <c r="C27" s="362"/>
      <c r="D27" s="330"/>
      <c r="E27" s="330"/>
      <c r="F27" s="15" t="s">
        <v>35</v>
      </c>
      <c r="G27" s="16">
        <v>0.56000000000000005</v>
      </c>
      <c r="H27" s="36">
        <v>197</v>
      </c>
      <c r="I27" s="17">
        <v>250</v>
      </c>
      <c r="J27" s="327"/>
      <c r="K27" s="36">
        <v>5</v>
      </c>
      <c r="L27" s="18">
        <f t="shared" si="3"/>
        <v>24.680000000000003</v>
      </c>
      <c r="M27" s="309">
        <f t="shared" si="1"/>
        <v>140</v>
      </c>
      <c r="N27" s="241">
        <f t="shared" si="2"/>
        <v>110.32000000000001</v>
      </c>
    </row>
    <row r="28" spans="1:14" s="20" customFormat="1">
      <c r="A28" s="331"/>
      <c r="B28" s="334"/>
      <c r="C28" s="361"/>
      <c r="D28" s="331"/>
      <c r="E28" s="331"/>
      <c r="F28" s="15" t="s">
        <v>71</v>
      </c>
      <c r="G28" s="16">
        <v>3.36</v>
      </c>
      <c r="H28" s="36">
        <v>2</v>
      </c>
      <c r="I28" s="17">
        <v>55</v>
      </c>
      <c r="J28" s="328"/>
      <c r="K28" s="36">
        <v>125</v>
      </c>
      <c r="L28" s="18">
        <f t="shared" si="3"/>
        <v>53.079999999999984</v>
      </c>
      <c r="M28" s="309">
        <f t="shared" si="1"/>
        <v>184.79999999999998</v>
      </c>
      <c r="N28" s="241">
        <f t="shared" si="2"/>
        <v>6.72</v>
      </c>
    </row>
    <row r="29" spans="1:14" s="20" customFormat="1">
      <c r="A29" s="329" t="s">
        <v>75</v>
      </c>
      <c r="B29" s="332" t="s">
        <v>193</v>
      </c>
      <c r="C29" s="360" t="s">
        <v>74</v>
      </c>
      <c r="D29" s="37" t="s">
        <v>24</v>
      </c>
      <c r="E29" s="329" t="s">
        <v>84</v>
      </c>
      <c r="F29" s="15" t="s">
        <v>73</v>
      </c>
      <c r="G29" s="16">
        <v>5.4550000000000001</v>
      </c>
      <c r="H29" s="36">
        <v>150</v>
      </c>
      <c r="I29" s="17">
        <v>382.2</v>
      </c>
      <c r="J29" s="326" t="s">
        <v>27</v>
      </c>
      <c r="K29" s="36">
        <v>105</v>
      </c>
      <c r="L29" s="18">
        <f t="shared" si="3"/>
        <v>1161.6510000000001</v>
      </c>
      <c r="M29" s="309">
        <f>G29*I29</f>
        <v>2084.9009999999998</v>
      </c>
      <c r="N29" s="241">
        <f t="shared" si="2"/>
        <v>818.25</v>
      </c>
    </row>
    <row r="30" spans="1:14" s="20" customFormat="1">
      <c r="A30" s="331"/>
      <c r="B30" s="334"/>
      <c r="C30" s="361"/>
      <c r="D30" s="37" t="s">
        <v>72</v>
      </c>
      <c r="E30" s="331"/>
      <c r="F30" s="15" t="s">
        <v>73</v>
      </c>
      <c r="G30" s="16">
        <v>10.625</v>
      </c>
      <c r="H30" s="36">
        <v>150</v>
      </c>
      <c r="I30" s="17">
        <v>382.2</v>
      </c>
      <c r="J30" s="328"/>
      <c r="K30" s="36">
        <v>175</v>
      </c>
      <c r="L30" s="18">
        <f t="shared" si="3"/>
        <v>2292.125</v>
      </c>
      <c r="M30" s="309">
        <f t="shared" si="1"/>
        <v>4060.875</v>
      </c>
      <c r="N30" s="241">
        <f t="shared" si="2"/>
        <v>1593.75</v>
      </c>
    </row>
    <row r="31" spans="1:14" s="20" customFormat="1">
      <c r="A31" s="329" t="s">
        <v>80</v>
      </c>
      <c r="B31" s="67" t="s">
        <v>220</v>
      </c>
      <c r="C31" s="22" t="s">
        <v>82</v>
      </c>
      <c r="D31" s="37" t="s">
        <v>83</v>
      </c>
      <c r="E31" s="37" t="s">
        <v>41</v>
      </c>
      <c r="F31" s="15" t="s">
        <v>81</v>
      </c>
      <c r="G31" s="16">
        <v>0.91</v>
      </c>
      <c r="H31" s="17">
        <v>200</v>
      </c>
      <c r="I31" s="17">
        <v>400</v>
      </c>
      <c r="J31" s="22" t="s">
        <v>42</v>
      </c>
      <c r="K31" s="36">
        <v>220</v>
      </c>
      <c r="L31" s="18">
        <f>(I31-H31)*G31-K31</f>
        <v>-38</v>
      </c>
      <c r="M31" s="309">
        <f t="shared" si="1"/>
        <v>364</v>
      </c>
      <c r="N31" s="20">
        <f t="shared" si="2"/>
        <v>182</v>
      </c>
    </row>
    <row r="32" spans="1:14" s="20" customFormat="1">
      <c r="A32" s="331"/>
      <c r="B32" s="67" t="s">
        <v>219</v>
      </c>
      <c r="C32" s="22"/>
      <c r="D32" s="37"/>
      <c r="E32" s="37"/>
      <c r="F32" s="15" t="s">
        <v>218</v>
      </c>
      <c r="G32" s="16"/>
      <c r="H32" s="17"/>
      <c r="I32" s="17"/>
      <c r="J32" s="22"/>
      <c r="K32" s="36"/>
      <c r="L32" s="18">
        <v>250</v>
      </c>
      <c r="M32" s="309">
        <v>250</v>
      </c>
      <c r="N32" s="20">
        <f t="shared" si="2"/>
        <v>0</v>
      </c>
    </row>
    <row r="33" spans="1:14" s="20" customFormat="1" ht="16" customHeight="1">
      <c r="A33" s="92" t="s">
        <v>86</v>
      </c>
      <c r="B33" s="67" t="s">
        <v>326</v>
      </c>
      <c r="C33" s="22" t="s">
        <v>179</v>
      </c>
      <c r="D33" s="92" t="s">
        <v>17</v>
      </c>
      <c r="E33" s="92" t="s">
        <v>87</v>
      </c>
      <c r="F33" s="15" t="s">
        <v>88</v>
      </c>
      <c r="G33" s="16">
        <v>18.041</v>
      </c>
      <c r="H33" s="36">
        <v>485</v>
      </c>
      <c r="I33" s="36">
        <v>575</v>
      </c>
      <c r="J33" s="249" t="s">
        <v>27</v>
      </c>
      <c r="K33" s="36">
        <v>1180</v>
      </c>
      <c r="L33" s="18">
        <f t="shared" si="3"/>
        <v>443.69000000000005</v>
      </c>
      <c r="M33" s="309">
        <f t="shared" si="1"/>
        <v>10373.575000000001</v>
      </c>
      <c r="N33" s="241">
        <f t="shared" si="2"/>
        <v>8749.8850000000002</v>
      </c>
    </row>
    <row r="34" spans="1:14" s="20" customFormat="1">
      <c r="A34" s="329" t="s">
        <v>89</v>
      </c>
      <c r="B34" s="332" t="s">
        <v>327</v>
      </c>
      <c r="C34" s="326" t="s">
        <v>178</v>
      </c>
      <c r="D34" s="329" t="s">
        <v>17</v>
      </c>
      <c r="E34" s="329" t="s">
        <v>87</v>
      </c>
      <c r="F34" s="15" t="s">
        <v>90</v>
      </c>
      <c r="G34" s="16">
        <v>13.433</v>
      </c>
      <c r="H34" s="36">
        <v>460</v>
      </c>
      <c r="I34" s="36">
        <v>560</v>
      </c>
      <c r="J34" s="326" t="s">
        <v>27</v>
      </c>
      <c r="K34" s="36">
        <v>600</v>
      </c>
      <c r="L34" s="18">
        <f t="shared" si="3"/>
        <v>743.3</v>
      </c>
      <c r="M34" s="309">
        <f t="shared" si="1"/>
        <v>7522.48</v>
      </c>
      <c r="N34" s="241">
        <f t="shared" si="2"/>
        <v>6179.18</v>
      </c>
    </row>
    <row r="35" spans="1:14" s="20" customFormat="1">
      <c r="A35" s="331"/>
      <c r="B35" s="334"/>
      <c r="C35" s="328"/>
      <c r="D35" s="331"/>
      <c r="E35" s="331"/>
      <c r="F35" s="15" t="s">
        <v>91</v>
      </c>
      <c r="G35" s="16">
        <v>7.5620000000000003</v>
      </c>
      <c r="H35" s="36">
        <v>550</v>
      </c>
      <c r="I35" s="36">
        <v>660</v>
      </c>
      <c r="J35" s="328"/>
      <c r="K35" s="36">
        <v>600</v>
      </c>
      <c r="L35" s="18">
        <f t="shared" si="3"/>
        <v>231.82000000000005</v>
      </c>
      <c r="M35" s="309">
        <f t="shared" si="1"/>
        <v>4990.92</v>
      </c>
      <c r="N35" s="241">
        <f t="shared" si="2"/>
        <v>4159.1000000000004</v>
      </c>
    </row>
    <row r="36" spans="1:14" s="20" customFormat="1">
      <c r="A36" s="37" t="s">
        <v>93</v>
      </c>
      <c r="B36" s="67" t="s">
        <v>222</v>
      </c>
      <c r="C36" s="22" t="s">
        <v>100</v>
      </c>
      <c r="D36" s="37" t="s">
        <v>94</v>
      </c>
      <c r="E36" s="37" t="s">
        <v>24</v>
      </c>
      <c r="F36" s="15" t="s">
        <v>53</v>
      </c>
      <c r="G36" s="16">
        <v>2.08</v>
      </c>
      <c r="H36" s="65">
        <v>70</v>
      </c>
      <c r="I36" s="17">
        <v>120</v>
      </c>
      <c r="J36" s="22" t="s">
        <v>54</v>
      </c>
      <c r="K36" s="17">
        <v>0</v>
      </c>
      <c r="L36" s="18">
        <f t="shared" ref="L36:L49" si="4">(I36-H36)*G36-K36</f>
        <v>104</v>
      </c>
      <c r="M36" s="309">
        <f t="shared" ref="M36:M49" si="5">G36*I36</f>
        <v>249.60000000000002</v>
      </c>
      <c r="N36" s="20">
        <f t="shared" si="2"/>
        <v>145.6</v>
      </c>
    </row>
    <row r="37" spans="1:14" s="20" customFormat="1">
      <c r="A37" s="329" t="s">
        <v>97</v>
      </c>
      <c r="B37" s="337" t="s">
        <v>180</v>
      </c>
      <c r="C37" s="326" t="s">
        <v>145</v>
      </c>
      <c r="D37" s="329" t="s">
        <v>32</v>
      </c>
      <c r="E37" s="329" t="s">
        <v>99</v>
      </c>
      <c r="F37" s="15" t="s">
        <v>37</v>
      </c>
      <c r="G37" s="16">
        <v>0</v>
      </c>
      <c r="H37" s="36">
        <v>285</v>
      </c>
      <c r="I37" s="17">
        <v>360</v>
      </c>
      <c r="J37" s="326" t="s">
        <v>21</v>
      </c>
      <c r="K37" s="36">
        <v>147</v>
      </c>
      <c r="L37" s="18">
        <f t="shared" si="4"/>
        <v>-147</v>
      </c>
      <c r="M37" s="309">
        <f t="shared" si="5"/>
        <v>0</v>
      </c>
      <c r="N37" s="241">
        <f t="shared" si="2"/>
        <v>0</v>
      </c>
    </row>
    <row r="38" spans="1:14" s="20" customFormat="1">
      <c r="A38" s="330"/>
      <c r="B38" s="339"/>
      <c r="C38" s="327"/>
      <c r="D38" s="330"/>
      <c r="E38" s="330"/>
      <c r="F38" s="15" t="s">
        <v>36</v>
      </c>
      <c r="G38" s="16">
        <v>0</v>
      </c>
      <c r="H38" s="36">
        <v>235</v>
      </c>
      <c r="I38" s="17">
        <v>305</v>
      </c>
      <c r="J38" s="327"/>
      <c r="K38" s="36">
        <v>147</v>
      </c>
      <c r="L38" s="18">
        <f t="shared" si="4"/>
        <v>-147</v>
      </c>
      <c r="M38" s="309">
        <f t="shared" si="5"/>
        <v>0</v>
      </c>
      <c r="N38" s="241">
        <f t="shared" si="2"/>
        <v>0</v>
      </c>
    </row>
    <row r="39" spans="1:14" s="20" customFormat="1">
      <c r="A39" s="330"/>
      <c r="B39" s="339"/>
      <c r="C39" s="327"/>
      <c r="D39" s="330"/>
      <c r="E39" s="330"/>
      <c r="F39" s="15" t="s">
        <v>35</v>
      </c>
      <c r="G39" s="16">
        <v>10.7</v>
      </c>
      <c r="H39" s="36">
        <v>130</v>
      </c>
      <c r="I39" s="17">
        <v>260</v>
      </c>
      <c r="J39" s="327"/>
      <c r="K39" s="36">
        <v>147</v>
      </c>
      <c r="L39" s="18">
        <f t="shared" si="4"/>
        <v>1244</v>
      </c>
      <c r="M39" s="309">
        <f t="shared" si="5"/>
        <v>2782</v>
      </c>
      <c r="N39" s="241">
        <f t="shared" si="2"/>
        <v>1391</v>
      </c>
    </row>
    <row r="40" spans="1:14" s="20" customFormat="1" ht="16" customHeight="1">
      <c r="A40" s="330"/>
      <c r="B40" s="339"/>
      <c r="C40" s="327"/>
      <c r="D40" s="330"/>
      <c r="E40" s="330"/>
      <c r="F40" s="15" t="s">
        <v>34</v>
      </c>
      <c r="G40" s="16">
        <v>9.02</v>
      </c>
      <c r="H40" s="36">
        <v>60</v>
      </c>
      <c r="I40" s="17">
        <v>195</v>
      </c>
      <c r="J40" s="327"/>
      <c r="K40" s="36">
        <v>147</v>
      </c>
      <c r="L40" s="18">
        <f t="shared" si="4"/>
        <v>1070.7</v>
      </c>
      <c r="M40" s="309">
        <f t="shared" si="5"/>
        <v>1758.8999999999999</v>
      </c>
      <c r="N40" s="241">
        <f t="shared" si="2"/>
        <v>541.19999999999993</v>
      </c>
    </row>
    <row r="41" spans="1:14" s="20" customFormat="1">
      <c r="A41" s="331"/>
      <c r="B41" s="338"/>
      <c r="C41" s="328"/>
      <c r="D41" s="331"/>
      <c r="E41" s="331"/>
      <c r="F41" s="15" t="s">
        <v>33</v>
      </c>
      <c r="G41" s="16">
        <v>0</v>
      </c>
      <c r="H41" s="36">
        <v>60</v>
      </c>
      <c r="I41" s="17">
        <v>130</v>
      </c>
      <c r="J41" s="328"/>
      <c r="K41" s="36">
        <v>147</v>
      </c>
      <c r="L41" s="18">
        <f t="shared" si="4"/>
        <v>-147</v>
      </c>
      <c r="M41" s="309">
        <f t="shared" si="5"/>
        <v>0</v>
      </c>
      <c r="N41" s="241">
        <f t="shared" si="2"/>
        <v>0</v>
      </c>
    </row>
    <row r="42" spans="1:14" s="20" customFormat="1">
      <c r="A42" s="329" t="s">
        <v>134</v>
      </c>
      <c r="B42" s="337" t="s">
        <v>203</v>
      </c>
      <c r="C42" s="360" t="s">
        <v>177</v>
      </c>
      <c r="D42" s="329" t="s">
        <v>24</v>
      </c>
      <c r="E42" s="329" t="s">
        <v>131</v>
      </c>
      <c r="F42" s="15" t="s">
        <v>132</v>
      </c>
      <c r="G42" s="16">
        <v>19.28</v>
      </c>
      <c r="H42" s="36">
        <v>100</v>
      </c>
      <c r="I42" s="17">
        <v>265</v>
      </c>
      <c r="J42" s="326" t="s">
        <v>133</v>
      </c>
      <c r="K42" s="36">
        <v>1000</v>
      </c>
      <c r="L42" s="18">
        <f t="shared" si="4"/>
        <v>2181.2000000000003</v>
      </c>
      <c r="M42" s="309">
        <f t="shared" si="5"/>
        <v>5109.2000000000007</v>
      </c>
      <c r="N42" s="241">
        <f t="shared" si="2"/>
        <v>1928</v>
      </c>
    </row>
    <row r="43" spans="1:14" s="20" customFormat="1">
      <c r="A43" s="331"/>
      <c r="B43" s="338"/>
      <c r="C43" s="361"/>
      <c r="D43" s="331"/>
      <c r="E43" s="331"/>
      <c r="F43" s="15" t="s">
        <v>154</v>
      </c>
      <c r="G43" s="16">
        <v>4.125</v>
      </c>
      <c r="H43" s="36">
        <v>158</v>
      </c>
      <c r="I43" s="17">
        <v>370</v>
      </c>
      <c r="J43" s="328"/>
      <c r="K43" s="36">
        <v>250</v>
      </c>
      <c r="L43" s="18">
        <f t="shared" si="4"/>
        <v>624.5</v>
      </c>
      <c r="M43" s="311">
        <f t="shared" si="5"/>
        <v>1526.25</v>
      </c>
      <c r="N43" s="241">
        <f t="shared" si="2"/>
        <v>651.75</v>
      </c>
    </row>
    <row r="44" spans="1:14" s="20" customFormat="1">
      <c r="A44" s="37" t="s">
        <v>135</v>
      </c>
      <c r="B44" s="114" t="s">
        <v>224</v>
      </c>
      <c r="C44" s="23" t="s">
        <v>137</v>
      </c>
      <c r="D44" s="37" t="s">
        <v>171</v>
      </c>
      <c r="E44" s="37" t="s">
        <v>24</v>
      </c>
      <c r="F44" s="58" t="s">
        <v>136</v>
      </c>
      <c r="G44" s="66">
        <v>5.2249999999999996</v>
      </c>
      <c r="H44" s="67">
        <v>80</v>
      </c>
      <c r="I44" s="37">
        <v>250</v>
      </c>
      <c r="J44" s="22" t="s">
        <v>42</v>
      </c>
      <c r="K44" s="67">
        <v>318</v>
      </c>
      <c r="L44" s="68">
        <f t="shared" si="4"/>
        <v>570.24999999999989</v>
      </c>
      <c r="M44" s="312">
        <f t="shared" si="5"/>
        <v>1306.25</v>
      </c>
      <c r="N44" s="241">
        <f t="shared" si="2"/>
        <v>418</v>
      </c>
    </row>
    <row r="45" spans="1:14" s="20" customFormat="1">
      <c r="A45" s="329" t="s">
        <v>165</v>
      </c>
      <c r="B45" s="114" t="s">
        <v>225</v>
      </c>
      <c r="C45" s="22" t="s">
        <v>74</v>
      </c>
      <c r="D45" s="37" t="s">
        <v>155</v>
      </c>
      <c r="E45" s="37" t="s">
        <v>24</v>
      </c>
      <c r="F45" s="15" t="s">
        <v>136</v>
      </c>
      <c r="G45" s="16">
        <v>4.6399999999999997</v>
      </c>
      <c r="H45" s="36">
        <v>0</v>
      </c>
      <c r="I45" s="17">
        <v>250</v>
      </c>
      <c r="J45" s="22" t="s">
        <v>27</v>
      </c>
      <c r="K45" s="36">
        <v>880</v>
      </c>
      <c r="L45" s="68">
        <f t="shared" si="4"/>
        <v>280</v>
      </c>
      <c r="M45" s="309">
        <f t="shared" si="5"/>
        <v>1160</v>
      </c>
      <c r="N45" s="241">
        <f t="shared" si="2"/>
        <v>0</v>
      </c>
    </row>
    <row r="46" spans="1:14" s="20" customFormat="1">
      <c r="A46" s="331"/>
      <c r="B46" s="115" t="s">
        <v>226</v>
      </c>
      <c r="C46" s="63"/>
      <c r="D46" s="62"/>
      <c r="E46" s="62" t="s">
        <v>199</v>
      </c>
      <c r="F46" s="15" t="s">
        <v>227</v>
      </c>
      <c r="G46" s="16"/>
      <c r="H46" s="17"/>
      <c r="I46" s="17">
        <v>-30</v>
      </c>
      <c r="J46" s="63"/>
      <c r="K46" s="36"/>
      <c r="L46" s="18">
        <v>118.2</v>
      </c>
      <c r="M46" s="309">
        <f>3.94 *30</f>
        <v>118.2</v>
      </c>
      <c r="N46" s="20">
        <f t="shared" si="2"/>
        <v>0</v>
      </c>
    </row>
    <row r="47" spans="1:14" s="20" customFormat="1">
      <c r="A47" s="329" t="s">
        <v>156</v>
      </c>
      <c r="B47" s="337" t="s">
        <v>201</v>
      </c>
      <c r="C47" s="360" t="s">
        <v>159</v>
      </c>
      <c r="D47" s="329" t="s">
        <v>157</v>
      </c>
      <c r="E47" s="329" t="s">
        <v>170</v>
      </c>
      <c r="F47" s="15" t="s">
        <v>158</v>
      </c>
      <c r="G47" s="16">
        <v>0</v>
      </c>
      <c r="H47" s="17">
        <v>330</v>
      </c>
      <c r="I47" s="17">
        <v>600</v>
      </c>
      <c r="J47" s="326" t="s">
        <v>27</v>
      </c>
      <c r="K47" s="36">
        <v>0</v>
      </c>
      <c r="L47" s="18">
        <f t="shared" si="4"/>
        <v>0</v>
      </c>
      <c r="M47" s="309">
        <f t="shared" si="5"/>
        <v>0</v>
      </c>
      <c r="N47" s="20">
        <f t="shared" si="2"/>
        <v>0</v>
      </c>
    </row>
    <row r="48" spans="1:14" s="20" customFormat="1">
      <c r="A48" s="331"/>
      <c r="B48" s="338"/>
      <c r="C48" s="361"/>
      <c r="D48" s="331"/>
      <c r="E48" s="331"/>
      <c r="F48" s="15" t="s">
        <v>81</v>
      </c>
      <c r="G48" s="16">
        <v>3.92</v>
      </c>
      <c r="H48" s="17">
        <v>160</v>
      </c>
      <c r="I48" s="17">
        <v>455</v>
      </c>
      <c r="J48" s="328"/>
      <c r="K48" s="36">
        <v>380</v>
      </c>
      <c r="L48" s="18">
        <f t="shared" si="4"/>
        <v>776.40000000000009</v>
      </c>
      <c r="M48" s="309">
        <f t="shared" si="5"/>
        <v>1783.6</v>
      </c>
      <c r="N48" s="20">
        <f t="shared" si="2"/>
        <v>627.20000000000005</v>
      </c>
    </row>
    <row r="49" spans="1:14" s="20" customFormat="1" ht="28">
      <c r="A49" s="37" t="s">
        <v>168</v>
      </c>
      <c r="B49" s="114" t="s">
        <v>197</v>
      </c>
      <c r="C49" s="23" t="s">
        <v>74</v>
      </c>
      <c r="D49" s="37" t="s">
        <v>47</v>
      </c>
      <c r="E49" s="37" t="s">
        <v>48</v>
      </c>
      <c r="F49" s="15" t="s">
        <v>49</v>
      </c>
      <c r="G49" s="16">
        <v>2.62</v>
      </c>
      <c r="H49" s="36">
        <v>70</v>
      </c>
      <c r="I49" s="17">
        <v>150</v>
      </c>
      <c r="J49" s="22" t="s">
        <v>27</v>
      </c>
      <c r="K49" s="17">
        <v>0</v>
      </c>
      <c r="L49" s="18">
        <f t="shared" si="4"/>
        <v>209.60000000000002</v>
      </c>
      <c r="M49" s="309">
        <f t="shared" si="5"/>
        <v>393</v>
      </c>
      <c r="N49" s="241">
        <f t="shared" si="2"/>
        <v>183.4</v>
      </c>
    </row>
    <row r="50" spans="1:14" s="20" customFormat="1" ht="28">
      <c r="A50" s="37" t="s">
        <v>169</v>
      </c>
      <c r="B50" s="114" t="s">
        <v>197</v>
      </c>
      <c r="C50" s="23" t="s">
        <v>172</v>
      </c>
      <c r="D50" s="37" t="s">
        <v>47</v>
      </c>
      <c r="E50" s="37" t="s">
        <v>48</v>
      </c>
      <c r="F50" s="15" t="s">
        <v>49</v>
      </c>
      <c r="G50" s="16">
        <v>3.56</v>
      </c>
      <c r="H50" s="36">
        <v>70</v>
      </c>
      <c r="I50" s="17">
        <v>150</v>
      </c>
      <c r="J50" s="22" t="s">
        <v>27</v>
      </c>
      <c r="K50" s="17">
        <v>0</v>
      </c>
      <c r="L50" s="18">
        <f t="shared" ref="L50:L53" si="6">(I50-H50)*G50-K50</f>
        <v>284.8</v>
      </c>
      <c r="M50" s="309">
        <f>G50*I50</f>
        <v>534</v>
      </c>
      <c r="N50" s="241">
        <f t="shared" si="2"/>
        <v>249.20000000000002</v>
      </c>
    </row>
    <row r="51" spans="1:14" s="20" customFormat="1">
      <c r="A51" s="329" t="s">
        <v>176</v>
      </c>
      <c r="B51" s="332" t="s">
        <v>209</v>
      </c>
      <c r="C51" s="326" t="s">
        <v>181</v>
      </c>
      <c r="D51" s="329" t="s">
        <v>17</v>
      </c>
      <c r="E51" s="329" t="s">
        <v>182</v>
      </c>
      <c r="F51" s="15" t="s">
        <v>19</v>
      </c>
      <c r="G51" s="16">
        <v>20.012</v>
      </c>
      <c r="H51" s="36">
        <v>495</v>
      </c>
      <c r="I51" s="17">
        <v>550</v>
      </c>
      <c r="J51" s="326" t="s">
        <v>21</v>
      </c>
      <c r="K51" s="36">
        <v>650</v>
      </c>
      <c r="L51" s="18">
        <f t="shared" si="6"/>
        <v>450.66000000000008</v>
      </c>
      <c r="M51" s="309">
        <f>G51*I51</f>
        <v>11006.6</v>
      </c>
      <c r="N51" s="241">
        <f t="shared" si="2"/>
        <v>9905.94</v>
      </c>
    </row>
    <row r="52" spans="1:14" s="20" customFormat="1">
      <c r="A52" s="331"/>
      <c r="B52" s="333"/>
      <c r="C52" s="328"/>
      <c r="D52" s="331"/>
      <c r="E52" s="331"/>
      <c r="F52" s="15" t="s">
        <v>19</v>
      </c>
      <c r="G52" s="16">
        <v>0.58799999999999997</v>
      </c>
      <c r="H52" s="36">
        <v>0</v>
      </c>
      <c r="I52" s="17">
        <v>550</v>
      </c>
      <c r="J52" s="328"/>
      <c r="K52" s="36">
        <v>0</v>
      </c>
      <c r="L52" s="18">
        <f t="shared" si="6"/>
        <v>323.39999999999998</v>
      </c>
      <c r="M52" s="309">
        <f>G52*I52</f>
        <v>323.39999999999998</v>
      </c>
      <c r="N52" s="241">
        <f t="shared" si="2"/>
        <v>0</v>
      </c>
    </row>
    <row r="53" spans="1:14" s="20" customFormat="1">
      <c r="A53" s="37" t="s">
        <v>230</v>
      </c>
      <c r="B53" s="36" t="s">
        <v>231</v>
      </c>
      <c r="C53" s="22" t="s">
        <v>232</v>
      </c>
      <c r="D53" s="37" t="s">
        <v>233</v>
      </c>
      <c r="E53" s="37" t="s">
        <v>24</v>
      </c>
      <c r="F53" s="15" t="s">
        <v>234</v>
      </c>
      <c r="G53" s="16">
        <v>0.27</v>
      </c>
      <c r="H53" s="36">
        <v>90</v>
      </c>
      <c r="I53" s="17">
        <v>180</v>
      </c>
      <c r="J53" s="22"/>
      <c r="K53" s="17">
        <v>0</v>
      </c>
      <c r="L53" s="18">
        <f t="shared" si="6"/>
        <v>24.3</v>
      </c>
      <c r="M53" s="309">
        <f>G53*I53</f>
        <v>48.6</v>
      </c>
      <c r="N53" s="241">
        <f t="shared" si="2"/>
        <v>24.3</v>
      </c>
    </row>
    <row r="54" spans="1:14" s="20" customFormat="1">
      <c r="A54" s="37"/>
      <c r="B54" s="67" t="s">
        <v>910</v>
      </c>
      <c r="C54" s="22"/>
      <c r="D54" s="37"/>
      <c r="E54" s="37" t="s">
        <v>228</v>
      </c>
      <c r="F54" s="15"/>
      <c r="G54" s="16"/>
      <c r="H54" s="17"/>
      <c r="I54" s="17"/>
      <c r="J54" s="22"/>
      <c r="K54" s="17"/>
      <c r="L54" s="18">
        <v>0</v>
      </c>
      <c r="M54" s="309">
        <v>1234.8800000000001</v>
      </c>
      <c r="N54" s="20">
        <f t="shared" si="2"/>
        <v>0</v>
      </c>
    </row>
    <row r="55" spans="1:14" s="20" customFormat="1">
      <c r="A55" s="37"/>
      <c r="B55" s="67" t="s">
        <v>255</v>
      </c>
      <c r="C55" s="22"/>
      <c r="D55" s="37"/>
      <c r="E55" s="37" t="s">
        <v>229</v>
      </c>
      <c r="F55" s="15"/>
      <c r="G55" s="16"/>
      <c r="H55" s="17"/>
      <c r="I55" s="17"/>
      <c r="J55" s="22"/>
      <c r="K55" s="17"/>
      <c r="L55" s="18"/>
      <c r="M55" s="309">
        <v>3327.64</v>
      </c>
      <c r="N55" s="20">
        <f t="shared" si="2"/>
        <v>0</v>
      </c>
    </row>
    <row r="56" spans="1:14" s="20" customFormat="1" ht="42">
      <c r="A56" s="37"/>
      <c r="B56" s="67" t="s">
        <v>200</v>
      </c>
      <c r="C56" s="45"/>
      <c r="D56" s="37" t="s">
        <v>24</v>
      </c>
      <c r="E56" s="46" t="s">
        <v>199</v>
      </c>
      <c r="F56" s="22" t="s">
        <v>198</v>
      </c>
      <c r="G56" s="16"/>
      <c r="H56" s="17">
        <v>5.5</v>
      </c>
      <c r="I56" s="17">
        <v>6</v>
      </c>
      <c r="J56" s="22" t="s">
        <v>27</v>
      </c>
      <c r="K56" s="17"/>
      <c r="L56" s="18">
        <f>50 *(I56-H56)+45</f>
        <v>70</v>
      </c>
      <c r="M56" s="309">
        <v>570</v>
      </c>
      <c r="N56" s="20">
        <f t="shared" si="2"/>
        <v>0</v>
      </c>
    </row>
    <row r="57" spans="1:14" s="20" customFormat="1">
      <c r="A57" s="37"/>
      <c r="B57" s="67" t="s">
        <v>914</v>
      </c>
      <c r="C57" s="45"/>
      <c r="D57" s="37" t="s">
        <v>917</v>
      </c>
      <c r="E57" s="37" t="s">
        <v>915</v>
      </c>
      <c r="F57" s="22" t="s">
        <v>916</v>
      </c>
      <c r="G57" s="16">
        <v>3</v>
      </c>
      <c r="H57" s="17">
        <v>0</v>
      </c>
      <c r="I57" s="17">
        <v>350</v>
      </c>
      <c r="J57" s="22" t="s">
        <v>27</v>
      </c>
      <c r="K57" s="36">
        <v>876</v>
      </c>
      <c r="L57" s="18">
        <f>M57-K57</f>
        <v>174</v>
      </c>
      <c r="M57" s="309">
        <f>G57*I57</f>
        <v>1050</v>
      </c>
    </row>
    <row r="58" spans="1:14" s="20" customFormat="1">
      <c r="A58" s="37"/>
      <c r="B58" s="37"/>
      <c r="C58" s="45"/>
      <c r="D58" s="37"/>
      <c r="E58" s="37"/>
      <c r="F58" s="22"/>
      <c r="G58" s="16"/>
      <c r="H58" s="17"/>
      <c r="I58" s="17"/>
      <c r="J58" s="22"/>
      <c r="K58" s="17"/>
      <c r="L58" s="18"/>
      <c r="M58" s="19"/>
    </row>
    <row r="59" spans="1:14" s="51" customFormat="1" ht="17">
      <c r="A59" s="47"/>
      <c r="B59" s="48"/>
      <c r="C59" s="47"/>
      <c r="D59" s="47"/>
      <c r="E59" s="47"/>
      <c r="F59" s="47"/>
      <c r="G59" s="49">
        <f>SUM(G7:G56)</f>
        <v>245.83600000000001</v>
      </c>
      <c r="H59" s="47"/>
      <c r="I59" s="47"/>
      <c r="J59" s="47"/>
      <c r="K59" s="48"/>
      <c r="L59" s="50">
        <f>SUM(L7:L57)</f>
        <v>21245.491000000002</v>
      </c>
      <c r="M59" s="50">
        <f>SUM(M7:M57)</f>
        <v>110291.12100000001</v>
      </c>
    </row>
    <row r="60" spans="1:14" s="51" customFormat="1" ht="18" thickBot="1">
      <c r="A60" s="52"/>
      <c r="B60" s="53"/>
      <c r="C60" s="53"/>
      <c r="D60" s="53"/>
      <c r="E60" s="53"/>
      <c r="F60" s="53"/>
      <c r="G60" s="54"/>
      <c r="H60" s="53"/>
      <c r="I60" s="53"/>
      <c r="J60" s="55" t="s">
        <v>13</v>
      </c>
      <c r="K60" s="56">
        <f>M59/G59</f>
        <v>448.63698156494576</v>
      </c>
      <c r="L60" s="131">
        <f>L59/G59</f>
        <v>86.421398818724683</v>
      </c>
      <c r="M60" s="57">
        <f>L59/M59</f>
        <v>0.19263101877439434</v>
      </c>
    </row>
    <row r="63" spans="1:14">
      <c r="C63" t="s">
        <v>65</v>
      </c>
      <c r="D63" t="s">
        <v>67</v>
      </c>
      <c r="E63" t="s">
        <v>48</v>
      </c>
      <c r="F63" t="s">
        <v>27</v>
      </c>
      <c r="G63" s="44">
        <v>292</v>
      </c>
      <c r="H63" s="43" t="s">
        <v>66</v>
      </c>
      <c r="I63" s="43"/>
      <c r="J63" s="43"/>
    </row>
    <row r="64" spans="1:14">
      <c r="C64" t="s">
        <v>65</v>
      </c>
      <c r="D64" t="s">
        <v>101</v>
      </c>
      <c r="E64" t="s">
        <v>102</v>
      </c>
      <c r="F64" t="s">
        <v>103</v>
      </c>
      <c r="G64" s="59">
        <v>231</v>
      </c>
      <c r="H64" t="s">
        <v>104</v>
      </c>
      <c r="I64" t="s">
        <v>105</v>
      </c>
    </row>
    <row r="65" spans="3:9">
      <c r="C65" t="s">
        <v>160</v>
      </c>
      <c r="D65" t="s">
        <v>101</v>
      </c>
      <c r="E65" t="s">
        <v>102</v>
      </c>
      <c r="F65" t="s">
        <v>103</v>
      </c>
      <c r="G65" s="59">
        <v>220</v>
      </c>
      <c r="H65" t="s">
        <v>161</v>
      </c>
      <c r="I65" t="s">
        <v>105</v>
      </c>
    </row>
    <row r="66" spans="3:9">
      <c r="C66" t="s">
        <v>137</v>
      </c>
      <c r="D66" t="s">
        <v>166</v>
      </c>
      <c r="F66" t="s">
        <v>167</v>
      </c>
    </row>
    <row r="67" spans="3:9">
      <c r="C67" t="s">
        <v>74</v>
      </c>
      <c r="D67" t="s">
        <v>67</v>
      </c>
      <c r="E67" t="s">
        <v>48</v>
      </c>
      <c r="F67" t="s">
        <v>27</v>
      </c>
      <c r="G67" s="44">
        <v>292</v>
      </c>
      <c r="H67" s="43" t="s">
        <v>66</v>
      </c>
    </row>
    <row r="68" spans="3:9">
      <c r="C68" t="s">
        <v>172</v>
      </c>
      <c r="D68" t="s">
        <v>67</v>
      </c>
      <c r="E68" t="s">
        <v>48</v>
      </c>
      <c r="F68" t="s">
        <v>27</v>
      </c>
      <c r="G68" s="44">
        <v>292</v>
      </c>
      <c r="H68" s="43" t="s">
        <v>66</v>
      </c>
    </row>
    <row r="69" spans="3:9">
      <c r="G69" s="35"/>
    </row>
    <row r="72" spans="3:9" ht="19">
      <c r="C72" s="38" t="s">
        <v>162</v>
      </c>
      <c r="D72" s="38"/>
      <c r="E72" s="38"/>
      <c r="H72" s="42">
        <v>9153</v>
      </c>
    </row>
    <row r="73" spans="3:9" ht="51">
      <c r="C73" s="39" t="s">
        <v>142</v>
      </c>
      <c r="D73" s="39" t="s">
        <v>143</v>
      </c>
      <c r="E73" s="39" t="s">
        <v>144</v>
      </c>
      <c r="F73" s="39" t="s">
        <v>139</v>
      </c>
      <c r="G73" s="39" t="s">
        <v>140</v>
      </c>
      <c r="H73" s="40" t="s">
        <v>141</v>
      </c>
    </row>
    <row r="74" spans="3:9">
      <c r="C74" t="s">
        <v>23</v>
      </c>
      <c r="D74" t="s">
        <v>138</v>
      </c>
      <c r="E74" s="69">
        <v>21.06</v>
      </c>
      <c r="F74">
        <v>680</v>
      </c>
      <c r="G74">
        <v>630</v>
      </c>
      <c r="H74" s="41">
        <f>(F74-G74)*E74</f>
        <v>1053</v>
      </c>
    </row>
    <row r="75" spans="3:9">
      <c r="D75" t="s">
        <v>250</v>
      </c>
      <c r="E75" s="69">
        <v>5.6749999999999998</v>
      </c>
      <c r="F75">
        <v>290</v>
      </c>
      <c r="G75">
        <v>0</v>
      </c>
      <c r="H75" s="41">
        <f>(F75-G75)*E75</f>
        <v>1645.75</v>
      </c>
    </row>
    <row r="76" spans="3:9">
      <c r="C76" t="s">
        <v>134</v>
      </c>
      <c r="D76" t="s">
        <v>163</v>
      </c>
      <c r="E76" s="69">
        <v>4.125</v>
      </c>
      <c r="F76">
        <v>258</v>
      </c>
      <c r="G76">
        <v>158</v>
      </c>
      <c r="H76" s="41">
        <f t="shared" ref="H76:H78" si="7">(F76-G76)*E76</f>
        <v>412.5</v>
      </c>
    </row>
    <row r="77" spans="3:9">
      <c r="D77" t="s">
        <v>164</v>
      </c>
      <c r="E77" s="69">
        <v>19.28</v>
      </c>
      <c r="F77">
        <v>158</v>
      </c>
      <c r="G77">
        <v>100</v>
      </c>
      <c r="H77" s="41">
        <f t="shared" si="7"/>
        <v>1118.24</v>
      </c>
    </row>
    <row r="78" spans="3:9">
      <c r="C78" t="s">
        <v>75</v>
      </c>
      <c r="D78" t="s">
        <v>173</v>
      </c>
      <c r="E78" s="69">
        <v>5.4550000000000001</v>
      </c>
      <c r="F78">
        <v>300</v>
      </c>
      <c r="G78">
        <v>150</v>
      </c>
      <c r="H78" s="41">
        <f t="shared" si="7"/>
        <v>818.25</v>
      </c>
    </row>
    <row r="79" spans="3:9">
      <c r="C79" t="s">
        <v>175</v>
      </c>
      <c r="D79" t="s">
        <v>248</v>
      </c>
      <c r="E79" s="69">
        <v>7.54</v>
      </c>
      <c r="F79">
        <v>545</v>
      </c>
      <c r="G79">
        <v>445</v>
      </c>
      <c r="H79" s="41">
        <f t="shared" ref="H79:H84" si="8">(F79-G79)*E79</f>
        <v>754</v>
      </c>
    </row>
    <row r="80" spans="3:9">
      <c r="D80" t="s">
        <v>147</v>
      </c>
      <c r="E80" s="69">
        <v>0.16500000000000001</v>
      </c>
      <c r="F80">
        <v>285</v>
      </c>
      <c r="G80">
        <v>230</v>
      </c>
      <c r="H80" s="41">
        <f t="shared" si="8"/>
        <v>9.0750000000000011</v>
      </c>
    </row>
    <row r="81" spans="3:8">
      <c r="D81" t="s">
        <v>249</v>
      </c>
      <c r="E81" s="69">
        <v>2.57</v>
      </c>
      <c r="F81">
        <v>170</v>
      </c>
      <c r="G81">
        <v>100</v>
      </c>
      <c r="H81" s="41">
        <f t="shared" si="8"/>
        <v>179.89999999999998</v>
      </c>
    </row>
    <row r="82" spans="3:8">
      <c r="D82" t="s">
        <v>251</v>
      </c>
      <c r="E82" s="69">
        <v>5.7350000000000003</v>
      </c>
      <c r="F82">
        <v>290</v>
      </c>
      <c r="G82">
        <v>0</v>
      </c>
      <c r="H82" s="41">
        <f t="shared" si="8"/>
        <v>1663.15</v>
      </c>
    </row>
    <row r="83" spans="3:8">
      <c r="C83" t="s">
        <v>239</v>
      </c>
      <c r="D83" t="s">
        <v>252</v>
      </c>
      <c r="E83" s="69">
        <v>18.100000000000001</v>
      </c>
      <c r="F83">
        <v>158</v>
      </c>
      <c r="G83">
        <v>100</v>
      </c>
      <c r="H83" s="41">
        <f t="shared" si="8"/>
        <v>1049.8000000000002</v>
      </c>
    </row>
    <row r="84" spans="3:8">
      <c r="C84" t="s">
        <v>620</v>
      </c>
      <c r="D84" t="s">
        <v>619</v>
      </c>
      <c r="E84" s="43">
        <v>1.4</v>
      </c>
      <c r="F84">
        <v>290</v>
      </c>
      <c r="H84" s="41">
        <f t="shared" si="8"/>
        <v>406</v>
      </c>
    </row>
    <row r="85" spans="3:8">
      <c r="E85" s="43"/>
      <c r="H85" s="41"/>
    </row>
    <row r="86" spans="3:8">
      <c r="F86" s="70" t="s">
        <v>253</v>
      </c>
      <c r="G86" s="70"/>
      <c r="H86" s="71">
        <f>H72-H74-H75-H76-H77-H78-H79-H80-H81-H82-H83</f>
        <v>449.33500000000004</v>
      </c>
    </row>
  </sheetData>
  <mergeCells count="80">
    <mergeCell ref="A51:A52"/>
    <mergeCell ref="D51:D52"/>
    <mergeCell ref="E51:E52"/>
    <mergeCell ref="C51:C52"/>
    <mergeCell ref="A45:A46"/>
    <mergeCell ref="A42:A43"/>
    <mergeCell ref="J42:J43"/>
    <mergeCell ref="D42:D43"/>
    <mergeCell ref="E42:E43"/>
    <mergeCell ref="C42:C43"/>
    <mergeCell ref="B42:B43"/>
    <mergeCell ref="J34:J35"/>
    <mergeCell ref="E34:E35"/>
    <mergeCell ref="D34:D35"/>
    <mergeCell ref="C34:C35"/>
    <mergeCell ref="B34:B35"/>
    <mergeCell ref="J47:J48"/>
    <mergeCell ref="E47:E48"/>
    <mergeCell ref="D47:D48"/>
    <mergeCell ref="C47:C48"/>
    <mergeCell ref="A47:A48"/>
    <mergeCell ref="B47:B48"/>
    <mergeCell ref="J51:J52"/>
    <mergeCell ref="B51:B52"/>
    <mergeCell ref="A34:A35"/>
    <mergeCell ref="J21:J22"/>
    <mergeCell ref="B23:B24"/>
    <mergeCell ref="C23:C24"/>
    <mergeCell ref="J23:J24"/>
    <mergeCell ref="E23:E24"/>
    <mergeCell ref="D23:D24"/>
    <mergeCell ref="A23:A24"/>
    <mergeCell ref="J37:J41"/>
    <mergeCell ref="A37:A41"/>
    <mergeCell ref="B37:B41"/>
    <mergeCell ref="C37:C41"/>
    <mergeCell ref="D37:D41"/>
    <mergeCell ref="E37:E41"/>
    <mergeCell ref="A1:M3"/>
    <mergeCell ref="J7:J8"/>
    <mergeCell ref="E7:E8"/>
    <mergeCell ref="D7:D8"/>
    <mergeCell ref="C7:C8"/>
    <mergeCell ref="B7:B8"/>
    <mergeCell ref="A7:A8"/>
    <mergeCell ref="A11:A15"/>
    <mergeCell ref="J11:J15"/>
    <mergeCell ref="E11:E15"/>
    <mergeCell ref="D11:D15"/>
    <mergeCell ref="C11:C15"/>
    <mergeCell ref="B11:B15"/>
    <mergeCell ref="J16:J17"/>
    <mergeCell ref="A25:A28"/>
    <mergeCell ref="B25:B28"/>
    <mergeCell ref="A16:A17"/>
    <mergeCell ref="E16:E17"/>
    <mergeCell ref="D16:D17"/>
    <mergeCell ref="C16:C17"/>
    <mergeCell ref="B16:B17"/>
    <mergeCell ref="D21:D22"/>
    <mergeCell ref="E21:E22"/>
    <mergeCell ref="C21:C22"/>
    <mergeCell ref="B21:B22"/>
    <mergeCell ref="A21:A22"/>
    <mergeCell ref="J19:J20"/>
    <mergeCell ref="A31:A32"/>
    <mergeCell ref="D19:D20"/>
    <mergeCell ref="E19:E20"/>
    <mergeCell ref="C19:C20"/>
    <mergeCell ref="B19:B20"/>
    <mergeCell ref="A19:A20"/>
    <mergeCell ref="A29:A30"/>
    <mergeCell ref="E29:E30"/>
    <mergeCell ref="J29:J30"/>
    <mergeCell ref="C29:C30"/>
    <mergeCell ref="B29:B30"/>
    <mergeCell ref="J25:J28"/>
    <mergeCell ref="E25:E28"/>
    <mergeCell ref="D25:D28"/>
    <mergeCell ref="C25:C28"/>
  </mergeCells>
  <phoneticPr fontId="11" type="noConversion"/>
  <pageMargins left="0.7" right="0.7" top="0.75" bottom="0.75" header="0.3" footer="0.3"/>
  <pageSetup paperSize="9" orientation="landscape" horizontalDpi="0" verticalDpi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A9261-318B-D64A-8AA4-6FDBE77BE3EB}">
  <dimension ref="A1:N77"/>
  <sheetViews>
    <sheetView topLeftCell="A4" zoomScale="120" zoomScaleNormal="120" workbookViewId="0">
      <selection activeCell="H13" sqref="H13"/>
    </sheetView>
  </sheetViews>
  <sheetFormatPr baseColWidth="10" defaultRowHeight="16"/>
  <cols>
    <col min="3" max="3" width="12" bestFit="1" customWidth="1"/>
    <col min="4" max="4" width="27.33203125" customWidth="1"/>
    <col min="5" max="5" width="28.1640625" customWidth="1"/>
    <col min="6" max="6" width="28.33203125" customWidth="1"/>
    <col min="14" max="14" width="10.83203125" style="254"/>
  </cols>
  <sheetData>
    <row r="1" spans="1:14">
      <c r="A1" s="340" t="s">
        <v>15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2"/>
    </row>
    <row r="2" spans="1:14">
      <c r="A2" s="343"/>
      <c r="B2" s="344"/>
      <c r="C2" s="344"/>
      <c r="D2" s="344"/>
      <c r="E2" s="344"/>
      <c r="F2" s="344"/>
      <c r="G2" s="344"/>
      <c r="H2" s="344"/>
      <c r="I2" s="344"/>
      <c r="J2" s="344"/>
      <c r="K2" s="344"/>
      <c r="L2" s="344"/>
      <c r="M2" s="345"/>
    </row>
    <row r="3" spans="1:14" ht="17" thickBot="1">
      <c r="A3" s="346"/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8"/>
    </row>
    <row r="6" spans="1:14" ht="30">
      <c r="A6" s="1" t="s">
        <v>0</v>
      </c>
      <c r="B6" s="1" t="s">
        <v>1</v>
      </c>
      <c r="C6" s="2" t="s">
        <v>2</v>
      </c>
      <c r="D6" s="3" t="s">
        <v>3</v>
      </c>
      <c r="E6" s="4" t="s">
        <v>4</v>
      </c>
      <c r="F6" s="3" t="s">
        <v>5</v>
      </c>
      <c r="G6" s="3" t="s">
        <v>6</v>
      </c>
      <c r="H6" s="3" t="s">
        <v>7</v>
      </c>
      <c r="I6" s="3" t="s">
        <v>8</v>
      </c>
      <c r="J6" s="3" t="s">
        <v>9</v>
      </c>
      <c r="K6" s="3" t="s">
        <v>10</v>
      </c>
      <c r="L6" s="5" t="s">
        <v>11</v>
      </c>
      <c r="M6" s="3" t="s">
        <v>12</v>
      </c>
    </row>
    <row r="7" spans="1:14" s="20" customFormat="1">
      <c r="A7" s="329" t="s">
        <v>175</v>
      </c>
      <c r="B7" s="332" t="s">
        <v>328</v>
      </c>
      <c r="C7" s="364" t="s">
        <v>238</v>
      </c>
      <c r="D7" s="329" t="s">
        <v>24</v>
      </c>
      <c r="E7" s="329" t="s">
        <v>149</v>
      </c>
      <c r="F7" s="15" t="s">
        <v>367</v>
      </c>
      <c r="G7" s="16">
        <v>7.54</v>
      </c>
      <c r="H7" s="36">
        <v>445</v>
      </c>
      <c r="I7" s="36">
        <v>720</v>
      </c>
      <c r="J7" s="326" t="s">
        <v>27</v>
      </c>
      <c r="K7" s="36">
        <v>620</v>
      </c>
      <c r="L7" s="60">
        <f>((I7-H7)*G7-K7)</f>
        <v>1453.5</v>
      </c>
      <c r="M7" s="309">
        <f t="shared" ref="M7:M28" si="0">G7*I7</f>
        <v>5428.8</v>
      </c>
      <c r="N7" s="255">
        <f>G7*H7</f>
        <v>3355.3</v>
      </c>
    </row>
    <row r="8" spans="1:14" s="20" customFormat="1">
      <c r="A8" s="330"/>
      <c r="B8" s="333"/>
      <c r="C8" s="365"/>
      <c r="D8" s="330"/>
      <c r="E8" s="330"/>
      <c r="F8" s="15" t="s">
        <v>147</v>
      </c>
      <c r="G8" s="16">
        <v>0.16500000000000001</v>
      </c>
      <c r="H8" s="36">
        <v>230</v>
      </c>
      <c r="I8" s="36">
        <v>460</v>
      </c>
      <c r="J8" s="327"/>
      <c r="K8" s="36">
        <v>0</v>
      </c>
      <c r="L8" s="60">
        <f t="shared" ref="L8:L65" si="1">((I8-H8)*G8-K8)</f>
        <v>37.950000000000003</v>
      </c>
      <c r="M8" s="309">
        <f t="shared" si="0"/>
        <v>75.900000000000006</v>
      </c>
      <c r="N8" s="255">
        <f t="shared" ref="N8:N65" si="2">G8*H8</f>
        <v>37.950000000000003</v>
      </c>
    </row>
    <row r="9" spans="1:14" s="20" customFormat="1">
      <c r="A9" s="330"/>
      <c r="B9" s="333"/>
      <c r="C9" s="365"/>
      <c r="D9" s="330"/>
      <c r="E9" s="330"/>
      <c r="F9" s="15" t="s">
        <v>366</v>
      </c>
      <c r="G9" s="16">
        <v>2.57</v>
      </c>
      <c r="H9" s="36">
        <v>100</v>
      </c>
      <c r="I9" s="36">
        <v>410</v>
      </c>
      <c r="J9" s="327"/>
      <c r="K9" s="36">
        <v>280</v>
      </c>
      <c r="L9" s="60">
        <f t="shared" si="1"/>
        <v>516.69999999999993</v>
      </c>
      <c r="M9" s="309">
        <f t="shared" si="0"/>
        <v>1053.7</v>
      </c>
      <c r="N9" s="255">
        <f t="shared" si="2"/>
        <v>257</v>
      </c>
    </row>
    <row r="10" spans="1:14" s="20" customFormat="1">
      <c r="A10" s="331"/>
      <c r="B10" s="334"/>
      <c r="C10" s="366"/>
      <c r="D10" s="331"/>
      <c r="E10" s="331"/>
      <c r="F10" s="15" t="s">
        <v>148</v>
      </c>
      <c r="G10" s="16">
        <v>2.25</v>
      </c>
      <c r="H10" s="36">
        <v>300</v>
      </c>
      <c r="I10" s="36">
        <v>450</v>
      </c>
      <c r="J10" s="328"/>
      <c r="K10" s="36">
        <v>220</v>
      </c>
      <c r="L10" s="60">
        <f t="shared" si="1"/>
        <v>117.5</v>
      </c>
      <c r="M10" s="309">
        <f t="shared" si="0"/>
        <v>1012.5</v>
      </c>
      <c r="N10" s="255">
        <f t="shared" si="2"/>
        <v>675</v>
      </c>
    </row>
    <row r="11" spans="1:14" s="20" customFormat="1">
      <c r="A11" s="37" t="s">
        <v>183</v>
      </c>
      <c r="B11" s="67" t="s">
        <v>329</v>
      </c>
      <c r="C11" s="326" t="s">
        <v>202</v>
      </c>
      <c r="D11" s="329" t="s">
        <v>101</v>
      </c>
      <c r="E11" s="37" t="s">
        <v>259</v>
      </c>
      <c r="F11" s="15" t="s">
        <v>185</v>
      </c>
      <c r="G11" s="16">
        <v>3.32</v>
      </c>
      <c r="H11" s="17">
        <v>150</v>
      </c>
      <c r="I11" s="36">
        <v>411.6</v>
      </c>
      <c r="J11" s="326" t="s">
        <v>152</v>
      </c>
      <c r="K11" s="36">
        <v>290</v>
      </c>
      <c r="L11" s="60">
        <f t="shared" si="1"/>
        <v>578.51200000000006</v>
      </c>
      <c r="M11" s="309">
        <f t="shared" si="0"/>
        <v>1366.5119999999999</v>
      </c>
      <c r="N11" s="256">
        <f t="shared" si="2"/>
        <v>498</v>
      </c>
    </row>
    <row r="12" spans="1:14" s="20" customFormat="1">
      <c r="A12" s="37" t="s">
        <v>184</v>
      </c>
      <c r="B12" s="67" t="s">
        <v>330</v>
      </c>
      <c r="C12" s="328"/>
      <c r="D12" s="331"/>
      <c r="E12" s="37" t="s">
        <v>186</v>
      </c>
      <c r="F12" s="15" t="s">
        <v>187</v>
      </c>
      <c r="G12" s="16">
        <v>2.2599999999999998</v>
      </c>
      <c r="H12" s="17">
        <v>-35</v>
      </c>
      <c r="I12" s="36">
        <v>40</v>
      </c>
      <c r="J12" s="328"/>
      <c r="K12" s="36">
        <v>50</v>
      </c>
      <c r="L12" s="60">
        <f t="shared" si="1"/>
        <v>119.49999999999997</v>
      </c>
      <c r="M12" s="309">
        <f t="shared" si="0"/>
        <v>90.399999999999991</v>
      </c>
      <c r="N12" s="256">
        <v>0</v>
      </c>
    </row>
    <row r="13" spans="1:14" s="20" customFormat="1">
      <c r="A13" s="37" t="s">
        <v>188</v>
      </c>
      <c r="B13" s="67" t="s">
        <v>331</v>
      </c>
      <c r="C13" s="22" t="s">
        <v>245</v>
      </c>
      <c r="D13" s="37" t="s">
        <v>246</v>
      </c>
      <c r="E13" s="37" t="s">
        <v>256</v>
      </c>
      <c r="F13" s="15" t="s">
        <v>908</v>
      </c>
      <c r="G13" s="16">
        <v>9.6199999999999992</v>
      </c>
      <c r="H13" s="17">
        <v>-60</v>
      </c>
      <c r="I13" s="36">
        <v>125</v>
      </c>
      <c r="J13" s="22" t="s">
        <v>152</v>
      </c>
      <c r="K13" s="36">
        <v>1150</v>
      </c>
      <c r="L13" s="60">
        <f t="shared" si="1"/>
        <v>629.69999999999982</v>
      </c>
      <c r="M13" s="309">
        <f t="shared" si="0"/>
        <v>1202.5</v>
      </c>
      <c r="N13" s="256">
        <v>0</v>
      </c>
    </row>
    <row r="14" spans="1:14" s="20" customFormat="1">
      <c r="A14" s="329" t="s">
        <v>189</v>
      </c>
      <c r="B14" s="332" t="s">
        <v>370</v>
      </c>
      <c r="C14" s="360" t="s">
        <v>190</v>
      </c>
      <c r="D14" s="329" t="s">
        <v>77</v>
      </c>
      <c r="E14" s="329" t="s">
        <v>41</v>
      </c>
      <c r="F14" s="15" t="s">
        <v>78</v>
      </c>
      <c r="G14" s="16">
        <v>1.6850000000000001</v>
      </c>
      <c r="H14" s="36">
        <v>160</v>
      </c>
      <c r="I14" s="17">
        <v>400</v>
      </c>
      <c r="J14" s="326" t="s">
        <v>42</v>
      </c>
      <c r="K14" s="36">
        <v>220</v>
      </c>
      <c r="L14" s="60">
        <f t="shared" si="1"/>
        <v>184.40000000000003</v>
      </c>
      <c r="M14" s="309">
        <f t="shared" si="0"/>
        <v>674</v>
      </c>
      <c r="N14" s="255">
        <f t="shared" si="2"/>
        <v>269.60000000000002</v>
      </c>
    </row>
    <row r="15" spans="1:14" s="20" customFormat="1">
      <c r="A15" s="331"/>
      <c r="B15" s="334"/>
      <c r="C15" s="361"/>
      <c r="D15" s="331"/>
      <c r="E15" s="331"/>
      <c r="F15" s="15" t="s">
        <v>79</v>
      </c>
      <c r="G15" s="16">
        <v>1.9650000000000001</v>
      </c>
      <c r="H15" s="36">
        <v>330</v>
      </c>
      <c r="I15" s="17">
        <v>550</v>
      </c>
      <c r="J15" s="328"/>
      <c r="K15" s="36">
        <v>0</v>
      </c>
      <c r="L15" s="60">
        <f t="shared" si="1"/>
        <v>432.3</v>
      </c>
      <c r="M15" s="309">
        <f t="shared" si="0"/>
        <v>1080.75</v>
      </c>
      <c r="N15" s="255">
        <f t="shared" si="2"/>
        <v>648.45000000000005</v>
      </c>
    </row>
    <row r="16" spans="1:14" s="20" customFormat="1">
      <c r="A16" s="329" t="s">
        <v>194</v>
      </c>
      <c r="B16" s="337" t="s">
        <v>325</v>
      </c>
      <c r="C16" s="326" t="s">
        <v>195</v>
      </c>
      <c r="D16" s="329" t="s">
        <v>32</v>
      </c>
      <c r="E16" s="329" t="s">
        <v>196</v>
      </c>
      <c r="F16" s="15" t="s">
        <v>37</v>
      </c>
      <c r="G16" s="16">
        <v>0</v>
      </c>
      <c r="H16" s="36">
        <v>320</v>
      </c>
      <c r="I16" s="36">
        <v>380</v>
      </c>
      <c r="J16" s="326" t="s">
        <v>21</v>
      </c>
      <c r="K16" s="36">
        <v>157</v>
      </c>
      <c r="L16" s="60">
        <f t="shared" si="1"/>
        <v>-157</v>
      </c>
      <c r="M16" s="309">
        <f t="shared" si="0"/>
        <v>0</v>
      </c>
      <c r="N16" s="255">
        <f t="shared" si="2"/>
        <v>0</v>
      </c>
    </row>
    <row r="17" spans="1:14" s="20" customFormat="1">
      <c r="A17" s="330"/>
      <c r="B17" s="339"/>
      <c r="C17" s="327"/>
      <c r="D17" s="330"/>
      <c r="E17" s="330"/>
      <c r="F17" s="15" t="s">
        <v>36</v>
      </c>
      <c r="G17" s="16">
        <v>5.67</v>
      </c>
      <c r="H17" s="36">
        <v>265</v>
      </c>
      <c r="I17" s="36">
        <v>325</v>
      </c>
      <c r="J17" s="327"/>
      <c r="K17" s="36">
        <v>157</v>
      </c>
      <c r="L17" s="60">
        <f t="shared" si="1"/>
        <v>183.2</v>
      </c>
      <c r="M17" s="309">
        <f t="shared" si="0"/>
        <v>1842.75</v>
      </c>
      <c r="N17" s="255">
        <f t="shared" si="2"/>
        <v>1502.55</v>
      </c>
    </row>
    <row r="18" spans="1:14" s="20" customFormat="1">
      <c r="A18" s="330"/>
      <c r="B18" s="339"/>
      <c r="C18" s="327"/>
      <c r="D18" s="330"/>
      <c r="E18" s="330"/>
      <c r="F18" s="15" t="s">
        <v>35</v>
      </c>
      <c r="G18" s="16">
        <v>13.75</v>
      </c>
      <c r="H18" s="36">
        <v>220</v>
      </c>
      <c r="I18" s="36">
        <v>275</v>
      </c>
      <c r="J18" s="327"/>
      <c r="K18" s="36">
        <v>157</v>
      </c>
      <c r="L18" s="60">
        <f t="shared" si="1"/>
        <v>599.25</v>
      </c>
      <c r="M18" s="309">
        <f t="shared" si="0"/>
        <v>3781.25</v>
      </c>
      <c r="N18" s="255">
        <f t="shared" si="2"/>
        <v>3025</v>
      </c>
    </row>
    <row r="19" spans="1:14" s="20" customFormat="1">
      <c r="A19" s="330"/>
      <c r="B19" s="339"/>
      <c r="C19" s="327"/>
      <c r="D19" s="330"/>
      <c r="E19" s="330"/>
      <c r="F19" s="15" t="s">
        <v>34</v>
      </c>
      <c r="G19" s="16">
        <v>0</v>
      </c>
      <c r="H19" s="36">
        <v>150</v>
      </c>
      <c r="I19" s="36">
        <v>205</v>
      </c>
      <c r="J19" s="327"/>
      <c r="K19" s="36">
        <v>157</v>
      </c>
      <c r="L19" s="60">
        <f t="shared" si="1"/>
        <v>-157</v>
      </c>
      <c r="M19" s="309">
        <f t="shared" si="0"/>
        <v>0</v>
      </c>
      <c r="N19" s="255">
        <f t="shared" si="2"/>
        <v>0</v>
      </c>
    </row>
    <row r="20" spans="1:14" s="20" customFormat="1">
      <c r="A20" s="331"/>
      <c r="B20" s="338"/>
      <c r="C20" s="328"/>
      <c r="D20" s="331"/>
      <c r="E20" s="331"/>
      <c r="F20" s="15" t="s">
        <v>33</v>
      </c>
      <c r="G20" s="16">
        <v>0</v>
      </c>
      <c r="H20" s="36">
        <v>75</v>
      </c>
      <c r="I20" s="36">
        <v>130</v>
      </c>
      <c r="J20" s="328"/>
      <c r="K20" s="36">
        <v>157</v>
      </c>
      <c r="L20" s="60">
        <f t="shared" si="1"/>
        <v>-157</v>
      </c>
      <c r="M20" s="309">
        <f t="shared" si="0"/>
        <v>0</v>
      </c>
      <c r="N20" s="255">
        <f t="shared" si="2"/>
        <v>0</v>
      </c>
    </row>
    <row r="21" spans="1:14" s="20" customFormat="1">
      <c r="A21" s="329" t="s">
        <v>204</v>
      </c>
      <c r="B21" s="337" t="s">
        <v>347</v>
      </c>
      <c r="C21" s="326" t="s">
        <v>346</v>
      </c>
      <c r="D21" s="329" t="s">
        <v>205</v>
      </c>
      <c r="E21" s="329" t="s">
        <v>206</v>
      </c>
      <c r="F21" s="15" t="s">
        <v>207</v>
      </c>
      <c r="G21" s="16">
        <v>1.0680000000000001</v>
      </c>
      <c r="H21" s="36">
        <v>380</v>
      </c>
      <c r="I21" s="17">
        <v>500</v>
      </c>
      <c r="J21" s="326" t="s">
        <v>152</v>
      </c>
      <c r="K21" s="36">
        <v>60</v>
      </c>
      <c r="L21" s="60">
        <f t="shared" si="1"/>
        <v>68.16</v>
      </c>
      <c r="M21" s="309">
        <f t="shared" si="0"/>
        <v>534</v>
      </c>
      <c r="N21" s="255">
        <f t="shared" si="2"/>
        <v>405.84000000000003</v>
      </c>
    </row>
    <row r="22" spans="1:14" s="20" customFormat="1">
      <c r="A22" s="331"/>
      <c r="B22" s="338"/>
      <c r="C22" s="328"/>
      <c r="D22" s="331"/>
      <c r="E22" s="331"/>
      <c r="F22" s="15" t="s">
        <v>208</v>
      </c>
      <c r="G22" s="16">
        <v>11.5</v>
      </c>
      <c r="H22" s="36">
        <v>320</v>
      </c>
      <c r="I22" s="17">
        <v>380</v>
      </c>
      <c r="J22" s="328"/>
      <c r="K22" s="36">
        <v>200</v>
      </c>
      <c r="L22" s="60">
        <f t="shared" si="1"/>
        <v>490</v>
      </c>
      <c r="M22" s="309">
        <f t="shared" si="0"/>
        <v>4370</v>
      </c>
      <c r="N22" s="255">
        <f t="shared" si="2"/>
        <v>3680</v>
      </c>
    </row>
    <row r="23" spans="1:14" s="20" customFormat="1">
      <c r="A23" s="329" t="s">
        <v>210</v>
      </c>
      <c r="B23" s="337" t="s">
        <v>348</v>
      </c>
      <c r="C23" s="326" t="s">
        <v>244</v>
      </c>
      <c r="D23" s="329" t="s">
        <v>211</v>
      </c>
      <c r="E23" s="329" t="s">
        <v>206</v>
      </c>
      <c r="F23" s="15" t="s">
        <v>207</v>
      </c>
      <c r="G23" s="16">
        <v>10.27</v>
      </c>
      <c r="H23" s="36">
        <v>480</v>
      </c>
      <c r="I23" s="17">
        <v>560</v>
      </c>
      <c r="J23" s="326" t="s">
        <v>152</v>
      </c>
      <c r="K23" s="36">
        <v>480</v>
      </c>
      <c r="L23" s="60">
        <f t="shared" si="1"/>
        <v>341.59999999999991</v>
      </c>
      <c r="M23" s="309">
        <f t="shared" si="0"/>
        <v>5751.2</v>
      </c>
      <c r="N23" s="255">
        <f t="shared" si="2"/>
        <v>4929.5999999999995</v>
      </c>
    </row>
    <row r="24" spans="1:14" s="20" customFormat="1">
      <c r="A24" s="331"/>
      <c r="B24" s="338"/>
      <c r="C24" s="328"/>
      <c r="D24" s="331"/>
      <c r="E24" s="331"/>
      <c r="F24" s="15" t="s">
        <v>208</v>
      </c>
      <c r="G24" s="16">
        <v>12.448</v>
      </c>
      <c r="H24" s="36">
        <v>300</v>
      </c>
      <c r="I24" s="17">
        <v>380</v>
      </c>
      <c r="J24" s="328"/>
      <c r="K24" s="36">
        <v>480</v>
      </c>
      <c r="L24" s="60">
        <f t="shared" si="1"/>
        <v>515.84</v>
      </c>
      <c r="M24" s="309">
        <f t="shared" si="0"/>
        <v>4730.24</v>
      </c>
      <c r="N24" s="255">
        <f t="shared" si="2"/>
        <v>3734.4</v>
      </c>
    </row>
    <row r="25" spans="1:14" s="20" customFormat="1">
      <c r="A25" s="329" t="s">
        <v>214</v>
      </c>
      <c r="B25" s="332" t="s">
        <v>332</v>
      </c>
      <c r="C25" s="326" t="s">
        <v>223</v>
      </c>
      <c r="D25" s="329" t="s">
        <v>69</v>
      </c>
      <c r="E25" s="329" t="s">
        <v>266</v>
      </c>
      <c r="F25" s="15" t="s">
        <v>70</v>
      </c>
      <c r="G25" s="16">
        <v>9.1999999999999993</v>
      </c>
      <c r="H25" s="36">
        <v>335</v>
      </c>
      <c r="I25" s="36">
        <v>390</v>
      </c>
      <c r="J25" s="326" t="s">
        <v>95</v>
      </c>
      <c r="K25" s="36">
        <v>95</v>
      </c>
      <c r="L25" s="60">
        <f t="shared" si="1"/>
        <v>410.99999999999994</v>
      </c>
      <c r="M25" s="309">
        <f t="shared" si="0"/>
        <v>3587.9999999999995</v>
      </c>
      <c r="N25" s="255">
        <f t="shared" si="2"/>
        <v>3081.9999999999995</v>
      </c>
    </row>
    <row r="26" spans="1:14" s="20" customFormat="1">
      <c r="A26" s="330"/>
      <c r="B26" s="333"/>
      <c r="C26" s="327"/>
      <c r="D26" s="330"/>
      <c r="E26" s="330"/>
      <c r="F26" s="15" t="s">
        <v>36</v>
      </c>
      <c r="G26" s="16">
        <v>3.25</v>
      </c>
      <c r="H26" s="36">
        <v>280</v>
      </c>
      <c r="I26" s="36">
        <v>335</v>
      </c>
      <c r="J26" s="327"/>
      <c r="K26" s="36">
        <v>95</v>
      </c>
      <c r="L26" s="60">
        <f t="shared" si="1"/>
        <v>83.75</v>
      </c>
      <c r="M26" s="309">
        <f t="shared" si="0"/>
        <v>1088.75</v>
      </c>
      <c r="N26" s="255">
        <f t="shared" si="2"/>
        <v>910</v>
      </c>
    </row>
    <row r="27" spans="1:14" s="20" customFormat="1">
      <c r="A27" s="330"/>
      <c r="B27" s="333"/>
      <c r="C27" s="327"/>
      <c r="D27" s="330"/>
      <c r="E27" s="330"/>
      <c r="F27" s="15" t="s">
        <v>35</v>
      </c>
      <c r="G27" s="16">
        <v>0.65</v>
      </c>
      <c r="H27" s="36">
        <v>220</v>
      </c>
      <c r="I27" s="36">
        <v>275</v>
      </c>
      <c r="J27" s="327"/>
      <c r="K27" s="36">
        <v>95</v>
      </c>
      <c r="L27" s="60">
        <f t="shared" si="1"/>
        <v>-59.25</v>
      </c>
      <c r="M27" s="309">
        <f t="shared" si="0"/>
        <v>178.75</v>
      </c>
      <c r="N27" s="255">
        <f t="shared" si="2"/>
        <v>143</v>
      </c>
    </row>
    <row r="28" spans="1:14" s="20" customFormat="1">
      <c r="A28" s="331"/>
      <c r="B28" s="334"/>
      <c r="C28" s="328"/>
      <c r="D28" s="331"/>
      <c r="E28" s="331"/>
      <c r="F28" s="15" t="s">
        <v>271</v>
      </c>
      <c r="G28" s="16">
        <v>1.3</v>
      </c>
      <c r="H28" s="36">
        <v>120</v>
      </c>
      <c r="I28" s="36">
        <v>120</v>
      </c>
      <c r="J28" s="328"/>
      <c r="K28" s="36">
        <v>95</v>
      </c>
      <c r="L28" s="60">
        <f t="shared" si="1"/>
        <v>-95</v>
      </c>
      <c r="M28" s="309">
        <f t="shared" si="0"/>
        <v>156</v>
      </c>
      <c r="N28" s="255">
        <f t="shared" si="2"/>
        <v>156</v>
      </c>
    </row>
    <row r="29" spans="1:14" s="20" customFormat="1">
      <c r="A29" s="329" t="s">
        <v>215</v>
      </c>
      <c r="B29" s="332" t="s">
        <v>370</v>
      </c>
      <c r="C29" s="360" t="s">
        <v>202</v>
      </c>
      <c r="D29" s="329" t="s">
        <v>77</v>
      </c>
      <c r="E29" s="329" t="s">
        <v>41</v>
      </c>
      <c r="F29" s="15" t="s">
        <v>78</v>
      </c>
      <c r="G29" s="16">
        <v>3.0049999999999999</v>
      </c>
      <c r="H29" s="36">
        <v>160</v>
      </c>
      <c r="I29" s="17">
        <v>400</v>
      </c>
      <c r="J29" s="326" t="s">
        <v>42</v>
      </c>
      <c r="K29" s="36">
        <v>220</v>
      </c>
      <c r="L29" s="60">
        <f t="shared" si="1"/>
        <v>501.19999999999993</v>
      </c>
      <c r="M29" s="309">
        <f t="shared" ref="M29:M41" si="3">G29*I29</f>
        <v>1202</v>
      </c>
      <c r="N29" s="255">
        <f t="shared" si="2"/>
        <v>480.79999999999995</v>
      </c>
    </row>
    <row r="30" spans="1:14" s="20" customFormat="1">
      <c r="A30" s="331"/>
      <c r="B30" s="334"/>
      <c r="C30" s="361"/>
      <c r="D30" s="331"/>
      <c r="E30" s="331"/>
      <c r="F30" s="15" t="s">
        <v>79</v>
      </c>
      <c r="G30" s="16">
        <v>0.12</v>
      </c>
      <c r="H30" s="36">
        <v>330</v>
      </c>
      <c r="I30" s="17">
        <v>550</v>
      </c>
      <c r="J30" s="328"/>
      <c r="K30" s="36">
        <v>0</v>
      </c>
      <c r="L30" s="60">
        <f t="shared" si="1"/>
        <v>26.4</v>
      </c>
      <c r="M30" s="309">
        <f t="shared" si="3"/>
        <v>66</v>
      </c>
      <c r="N30" s="255">
        <f t="shared" si="2"/>
        <v>39.6</v>
      </c>
    </row>
    <row r="31" spans="1:14" s="20" customFormat="1">
      <c r="A31" s="329" t="s">
        <v>216</v>
      </c>
      <c r="B31" s="114" t="s">
        <v>371</v>
      </c>
      <c r="C31" s="326" t="s">
        <v>202</v>
      </c>
      <c r="D31" s="37" t="s">
        <v>217</v>
      </c>
      <c r="E31" s="37" t="s">
        <v>24</v>
      </c>
      <c r="F31" s="15" t="s">
        <v>53</v>
      </c>
      <c r="G31" s="16">
        <v>0.96</v>
      </c>
      <c r="H31" s="36">
        <v>70</v>
      </c>
      <c r="I31" s="17">
        <v>120</v>
      </c>
      <c r="J31" s="326" t="s">
        <v>361</v>
      </c>
      <c r="K31" s="17">
        <v>0</v>
      </c>
      <c r="L31" s="60">
        <f t="shared" si="1"/>
        <v>48</v>
      </c>
      <c r="M31" s="309">
        <f t="shared" si="3"/>
        <v>115.19999999999999</v>
      </c>
      <c r="N31" s="255">
        <f t="shared" si="2"/>
        <v>67.2</v>
      </c>
    </row>
    <row r="32" spans="1:14" s="20" customFormat="1">
      <c r="A32" s="331"/>
      <c r="B32" s="115" t="s">
        <v>437</v>
      </c>
      <c r="C32" s="328"/>
      <c r="D32" s="62"/>
      <c r="E32" s="62" t="s">
        <v>409</v>
      </c>
      <c r="F32" s="15" t="s">
        <v>436</v>
      </c>
      <c r="G32" s="16">
        <v>1</v>
      </c>
      <c r="H32" s="17">
        <v>0</v>
      </c>
      <c r="I32" s="17">
        <v>250</v>
      </c>
      <c r="J32" s="328"/>
      <c r="K32" s="17">
        <v>0</v>
      </c>
      <c r="L32" s="60">
        <f t="shared" si="1"/>
        <v>250</v>
      </c>
      <c r="M32" s="309">
        <f t="shared" si="3"/>
        <v>250</v>
      </c>
      <c r="N32" s="255">
        <f t="shared" si="2"/>
        <v>0</v>
      </c>
    </row>
    <row r="33" spans="1:14" s="20" customFormat="1" ht="16" customHeight="1">
      <c r="A33" s="329" t="s">
        <v>239</v>
      </c>
      <c r="B33" s="337" t="s">
        <v>333</v>
      </c>
      <c r="C33" s="360" t="s">
        <v>265</v>
      </c>
      <c r="D33" s="329" t="s">
        <v>24</v>
      </c>
      <c r="E33" s="329" t="s">
        <v>131</v>
      </c>
      <c r="F33" s="15" t="s">
        <v>132</v>
      </c>
      <c r="G33" s="16">
        <v>18.100000000000001</v>
      </c>
      <c r="H33" s="36">
        <v>100</v>
      </c>
      <c r="I33" s="36">
        <v>290</v>
      </c>
      <c r="J33" s="326" t="s">
        <v>133</v>
      </c>
      <c r="K33" s="36">
        <v>1250</v>
      </c>
      <c r="L33" s="60">
        <f t="shared" si="1"/>
        <v>2189.0000000000005</v>
      </c>
      <c r="M33" s="309">
        <f t="shared" si="3"/>
        <v>5249</v>
      </c>
      <c r="N33" s="255">
        <f t="shared" si="2"/>
        <v>1810.0000000000002</v>
      </c>
    </row>
    <row r="34" spans="1:14" s="20" customFormat="1">
      <c r="A34" s="330"/>
      <c r="B34" s="339"/>
      <c r="C34" s="362"/>
      <c r="D34" s="330"/>
      <c r="E34" s="330"/>
      <c r="F34" s="15" t="s">
        <v>132</v>
      </c>
      <c r="G34" s="16">
        <v>1.5269999999999999</v>
      </c>
      <c r="H34" s="36">
        <v>0</v>
      </c>
      <c r="I34" s="36">
        <v>290</v>
      </c>
      <c r="J34" s="327"/>
      <c r="K34" s="36">
        <v>0</v>
      </c>
      <c r="L34" s="60">
        <f t="shared" si="1"/>
        <v>442.83</v>
      </c>
      <c r="M34" s="309">
        <f t="shared" si="3"/>
        <v>442.83</v>
      </c>
      <c r="N34" s="255">
        <f t="shared" si="2"/>
        <v>0</v>
      </c>
    </row>
    <row r="35" spans="1:14" s="20" customFormat="1">
      <c r="A35" s="330"/>
      <c r="B35" s="339"/>
      <c r="C35" s="362"/>
      <c r="D35" s="330"/>
      <c r="E35" s="330"/>
      <c r="F35" s="15" t="s">
        <v>235</v>
      </c>
      <c r="G35" s="16">
        <v>4.258</v>
      </c>
      <c r="H35" s="36">
        <v>93</v>
      </c>
      <c r="I35" s="36">
        <v>200</v>
      </c>
      <c r="J35" s="327"/>
      <c r="K35" s="36">
        <v>0</v>
      </c>
      <c r="L35" s="60">
        <f t="shared" si="1"/>
        <v>455.60599999999999</v>
      </c>
      <c r="M35" s="309">
        <f t="shared" si="3"/>
        <v>851.6</v>
      </c>
      <c r="N35" s="255">
        <f t="shared" si="2"/>
        <v>395.99400000000003</v>
      </c>
    </row>
    <row r="36" spans="1:14" s="20" customFormat="1">
      <c r="A36" s="331"/>
      <c r="B36" s="338"/>
      <c r="C36" s="362"/>
      <c r="D36" s="331"/>
      <c r="E36" s="330"/>
      <c r="F36" s="15" t="s">
        <v>235</v>
      </c>
      <c r="G36" s="16">
        <v>1.702</v>
      </c>
      <c r="H36" s="36">
        <v>93</v>
      </c>
      <c r="I36" s="36">
        <v>0</v>
      </c>
      <c r="J36" s="327"/>
      <c r="K36" s="36">
        <v>0</v>
      </c>
      <c r="L36" s="60">
        <f t="shared" si="1"/>
        <v>-158.286</v>
      </c>
      <c r="M36" s="311">
        <f t="shared" si="3"/>
        <v>0</v>
      </c>
      <c r="N36" s="255">
        <f t="shared" si="2"/>
        <v>158.286</v>
      </c>
    </row>
    <row r="37" spans="1:14" s="85" customFormat="1">
      <c r="A37" s="79" t="s">
        <v>239</v>
      </c>
      <c r="B37" s="80"/>
      <c r="C37" s="361"/>
      <c r="D37" s="79" t="s">
        <v>387</v>
      </c>
      <c r="E37" s="331"/>
      <c r="F37" s="87" t="s">
        <v>291</v>
      </c>
      <c r="G37" s="81">
        <v>0.17499999999999999</v>
      </c>
      <c r="H37" s="82">
        <v>-93</v>
      </c>
      <c r="I37" s="82">
        <v>0</v>
      </c>
      <c r="J37" s="328"/>
      <c r="K37" s="82">
        <v>0</v>
      </c>
      <c r="L37" s="60">
        <f t="shared" si="1"/>
        <v>16.274999999999999</v>
      </c>
      <c r="M37" s="310">
        <f t="shared" si="3"/>
        <v>0</v>
      </c>
      <c r="N37" s="255">
        <f t="shared" si="2"/>
        <v>-16.274999999999999</v>
      </c>
    </row>
    <row r="38" spans="1:14" s="20" customFormat="1">
      <c r="A38" s="329" t="s">
        <v>240</v>
      </c>
      <c r="B38" s="332" t="s">
        <v>370</v>
      </c>
      <c r="C38" s="360" t="s">
        <v>241</v>
      </c>
      <c r="D38" s="329" t="s">
        <v>77</v>
      </c>
      <c r="E38" s="329" t="s">
        <v>41</v>
      </c>
      <c r="F38" s="15" t="s">
        <v>78</v>
      </c>
      <c r="G38" s="16">
        <v>2.355</v>
      </c>
      <c r="H38" s="36">
        <v>160</v>
      </c>
      <c r="I38" s="17">
        <v>400</v>
      </c>
      <c r="J38" s="326" t="s">
        <v>42</v>
      </c>
      <c r="K38" s="36">
        <v>220</v>
      </c>
      <c r="L38" s="60">
        <f t="shared" si="1"/>
        <v>345.20000000000005</v>
      </c>
      <c r="M38" s="309">
        <f t="shared" si="3"/>
        <v>942</v>
      </c>
      <c r="N38" s="255">
        <f t="shared" si="2"/>
        <v>376.8</v>
      </c>
    </row>
    <row r="39" spans="1:14" s="20" customFormat="1">
      <c r="A39" s="331"/>
      <c r="B39" s="334"/>
      <c r="C39" s="361"/>
      <c r="D39" s="331"/>
      <c r="E39" s="331"/>
      <c r="F39" s="15" t="s">
        <v>278</v>
      </c>
      <c r="G39" s="16">
        <v>1.0900000000000001</v>
      </c>
      <c r="H39" s="36">
        <v>330</v>
      </c>
      <c r="I39" s="17">
        <v>550</v>
      </c>
      <c r="J39" s="328"/>
      <c r="K39" s="36">
        <v>0</v>
      </c>
      <c r="L39" s="60">
        <f t="shared" si="1"/>
        <v>239.8</v>
      </c>
      <c r="M39" s="309">
        <f t="shared" si="3"/>
        <v>599.5</v>
      </c>
      <c r="N39" s="255">
        <f t="shared" si="2"/>
        <v>359.70000000000005</v>
      </c>
    </row>
    <row r="40" spans="1:14" s="20" customFormat="1">
      <c r="A40" s="329" t="s">
        <v>247</v>
      </c>
      <c r="B40" s="332" t="s">
        <v>334</v>
      </c>
      <c r="C40" s="326" t="s">
        <v>258</v>
      </c>
      <c r="D40" s="329" t="s">
        <v>254</v>
      </c>
      <c r="E40" s="329" t="s">
        <v>338</v>
      </c>
      <c r="F40" s="15" t="s">
        <v>61</v>
      </c>
      <c r="G40" s="16">
        <v>9.5299999999999994</v>
      </c>
      <c r="H40" s="36">
        <v>65</v>
      </c>
      <c r="I40" s="17">
        <v>125</v>
      </c>
      <c r="J40" s="326" t="s">
        <v>60</v>
      </c>
      <c r="K40" s="36">
        <v>400</v>
      </c>
      <c r="L40" s="60">
        <f t="shared" si="1"/>
        <v>171.79999999999995</v>
      </c>
      <c r="M40" s="309">
        <f t="shared" si="3"/>
        <v>1191.25</v>
      </c>
      <c r="N40" s="255">
        <f t="shared" si="2"/>
        <v>619.44999999999993</v>
      </c>
    </row>
    <row r="41" spans="1:14" s="20" customFormat="1">
      <c r="A41" s="331"/>
      <c r="B41" s="334"/>
      <c r="C41" s="328"/>
      <c r="D41" s="331"/>
      <c r="E41" s="331"/>
      <c r="F41" s="15" t="s">
        <v>61</v>
      </c>
      <c r="G41" s="16">
        <v>0</v>
      </c>
      <c r="H41" s="36">
        <v>0</v>
      </c>
      <c r="I41" s="17">
        <v>125</v>
      </c>
      <c r="J41" s="328"/>
      <c r="K41" s="36">
        <v>0</v>
      </c>
      <c r="L41" s="60">
        <f t="shared" si="1"/>
        <v>0</v>
      </c>
      <c r="M41" s="309">
        <f t="shared" si="3"/>
        <v>0</v>
      </c>
      <c r="N41" s="255">
        <f t="shared" si="2"/>
        <v>0</v>
      </c>
    </row>
    <row r="42" spans="1:14" s="20" customFormat="1">
      <c r="A42" s="329" t="s">
        <v>285</v>
      </c>
      <c r="B42" s="337" t="s">
        <v>335</v>
      </c>
      <c r="C42" s="326" t="s">
        <v>257</v>
      </c>
      <c r="D42" s="329" t="s">
        <v>32</v>
      </c>
      <c r="E42" s="329" t="s">
        <v>243</v>
      </c>
      <c r="F42" s="15" t="s">
        <v>37</v>
      </c>
      <c r="G42" s="16">
        <v>2.2799999999999998</v>
      </c>
      <c r="H42" s="36">
        <v>265</v>
      </c>
      <c r="I42" s="36">
        <v>390</v>
      </c>
      <c r="J42" s="326" t="s">
        <v>21</v>
      </c>
      <c r="K42" s="36">
        <v>157</v>
      </c>
      <c r="L42" s="60">
        <f t="shared" si="1"/>
        <v>128</v>
      </c>
      <c r="M42" s="309">
        <f t="shared" ref="M42:M56" si="4">G42*I42</f>
        <v>889.19999999999993</v>
      </c>
      <c r="N42" s="255">
        <f t="shared" si="2"/>
        <v>604.19999999999993</v>
      </c>
    </row>
    <row r="43" spans="1:14" s="20" customFormat="1">
      <c r="A43" s="330"/>
      <c r="B43" s="339"/>
      <c r="C43" s="327"/>
      <c r="D43" s="330"/>
      <c r="E43" s="330"/>
      <c r="F43" s="15" t="s">
        <v>36</v>
      </c>
      <c r="G43" s="16">
        <v>3.8</v>
      </c>
      <c r="H43" s="36">
        <v>220</v>
      </c>
      <c r="I43" s="36">
        <v>335</v>
      </c>
      <c r="J43" s="327"/>
      <c r="K43" s="36">
        <v>157</v>
      </c>
      <c r="L43" s="60">
        <f t="shared" si="1"/>
        <v>280</v>
      </c>
      <c r="M43" s="309">
        <f t="shared" si="4"/>
        <v>1273</v>
      </c>
      <c r="N43" s="255">
        <f t="shared" si="2"/>
        <v>836</v>
      </c>
    </row>
    <row r="44" spans="1:14" s="20" customFormat="1">
      <c r="A44" s="330"/>
      <c r="B44" s="339"/>
      <c r="C44" s="327"/>
      <c r="D44" s="330"/>
      <c r="E44" s="330"/>
      <c r="F44" s="15" t="s">
        <v>35</v>
      </c>
      <c r="G44" s="16">
        <v>12.2</v>
      </c>
      <c r="H44" s="36">
        <v>220</v>
      </c>
      <c r="I44" s="36">
        <v>275</v>
      </c>
      <c r="J44" s="327"/>
      <c r="K44" s="36">
        <v>157</v>
      </c>
      <c r="L44" s="60">
        <f t="shared" si="1"/>
        <v>514</v>
      </c>
      <c r="M44" s="309">
        <f t="shared" si="4"/>
        <v>3355</v>
      </c>
      <c r="N44" s="255">
        <f t="shared" si="2"/>
        <v>2684</v>
      </c>
    </row>
    <row r="45" spans="1:14" s="20" customFormat="1">
      <c r="A45" s="330"/>
      <c r="B45" s="339"/>
      <c r="C45" s="327"/>
      <c r="D45" s="330"/>
      <c r="E45" s="330"/>
      <c r="F45" s="15" t="s">
        <v>34</v>
      </c>
      <c r="G45" s="16">
        <v>0</v>
      </c>
      <c r="H45" s="36">
        <v>150</v>
      </c>
      <c r="I45" s="36">
        <v>205</v>
      </c>
      <c r="J45" s="327"/>
      <c r="K45" s="36">
        <v>157</v>
      </c>
      <c r="L45" s="60">
        <f t="shared" si="1"/>
        <v>-157</v>
      </c>
      <c r="M45" s="309">
        <f t="shared" si="4"/>
        <v>0</v>
      </c>
      <c r="N45" s="255">
        <f t="shared" si="2"/>
        <v>0</v>
      </c>
    </row>
    <row r="46" spans="1:14" s="20" customFormat="1">
      <c r="A46" s="331"/>
      <c r="B46" s="338"/>
      <c r="C46" s="328"/>
      <c r="D46" s="331"/>
      <c r="E46" s="331"/>
      <c r="F46" s="15" t="s">
        <v>33</v>
      </c>
      <c r="G46" s="16">
        <v>0</v>
      </c>
      <c r="H46" s="36">
        <v>75</v>
      </c>
      <c r="I46" s="36">
        <v>130</v>
      </c>
      <c r="J46" s="328"/>
      <c r="K46" s="36">
        <v>157</v>
      </c>
      <c r="L46" s="60">
        <f t="shared" si="1"/>
        <v>-157</v>
      </c>
      <c r="M46" s="309">
        <f t="shared" si="4"/>
        <v>0</v>
      </c>
      <c r="N46" s="255">
        <f t="shared" si="2"/>
        <v>0</v>
      </c>
    </row>
    <row r="47" spans="1:14" s="20" customFormat="1">
      <c r="A47" s="329" t="s">
        <v>260</v>
      </c>
      <c r="B47" s="337" t="s">
        <v>336</v>
      </c>
      <c r="C47" s="326" t="s">
        <v>277</v>
      </c>
      <c r="D47" s="329" t="s">
        <v>261</v>
      </c>
      <c r="E47" s="329" t="s">
        <v>264</v>
      </c>
      <c r="F47" s="15" t="s">
        <v>262</v>
      </c>
      <c r="G47" s="16">
        <v>0</v>
      </c>
      <c r="H47" s="36">
        <v>85</v>
      </c>
      <c r="I47" s="36">
        <v>140</v>
      </c>
      <c r="J47" s="326" t="s">
        <v>152</v>
      </c>
      <c r="K47" s="36">
        <v>200</v>
      </c>
      <c r="L47" s="60">
        <f t="shared" si="1"/>
        <v>-200</v>
      </c>
      <c r="M47" s="309">
        <f t="shared" si="4"/>
        <v>0</v>
      </c>
      <c r="N47" s="255">
        <f t="shared" si="2"/>
        <v>0</v>
      </c>
    </row>
    <row r="48" spans="1:14" s="20" customFormat="1">
      <c r="A48" s="331"/>
      <c r="B48" s="338"/>
      <c r="C48" s="328"/>
      <c r="D48" s="331"/>
      <c r="E48" s="331"/>
      <c r="F48" s="15" t="s">
        <v>263</v>
      </c>
      <c r="G48" s="16">
        <v>14.86</v>
      </c>
      <c r="H48" s="36">
        <v>31</v>
      </c>
      <c r="I48" s="36">
        <v>140</v>
      </c>
      <c r="J48" s="328"/>
      <c r="K48" s="36">
        <v>200</v>
      </c>
      <c r="L48" s="60">
        <f t="shared" si="1"/>
        <v>1419.74</v>
      </c>
      <c r="M48" s="309">
        <f t="shared" si="4"/>
        <v>2080.4</v>
      </c>
      <c r="N48" s="255">
        <f t="shared" si="2"/>
        <v>460.65999999999997</v>
      </c>
    </row>
    <row r="49" spans="1:14" s="20" customFormat="1">
      <c r="A49" s="37" t="s">
        <v>267</v>
      </c>
      <c r="B49" s="114" t="s">
        <v>337</v>
      </c>
      <c r="C49" s="22" t="s">
        <v>272</v>
      </c>
      <c r="D49" s="37" t="s">
        <v>268</v>
      </c>
      <c r="E49" s="37" t="s">
        <v>269</v>
      </c>
      <c r="F49" s="15" t="s">
        <v>270</v>
      </c>
      <c r="G49" s="16">
        <v>24.103999999999999</v>
      </c>
      <c r="H49" s="36">
        <v>875</v>
      </c>
      <c r="I49" s="36">
        <v>905</v>
      </c>
      <c r="J49" s="22" t="s">
        <v>54</v>
      </c>
      <c r="K49" s="17">
        <v>0</v>
      </c>
      <c r="L49" s="60">
        <f t="shared" si="1"/>
        <v>723.12</v>
      </c>
      <c r="M49" s="309">
        <f t="shared" si="4"/>
        <v>21814.12</v>
      </c>
      <c r="N49" s="255">
        <f t="shared" si="2"/>
        <v>21091</v>
      </c>
    </row>
    <row r="50" spans="1:14" s="20" customFormat="1">
      <c r="A50" s="329" t="s">
        <v>273</v>
      </c>
      <c r="B50" s="337" t="s">
        <v>371</v>
      </c>
      <c r="C50" s="326" t="s">
        <v>293</v>
      </c>
      <c r="D50" s="329" t="s">
        <v>274</v>
      </c>
      <c r="E50" s="329" t="s">
        <v>24</v>
      </c>
      <c r="F50" s="15" t="s">
        <v>438</v>
      </c>
      <c r="G50" s="16">
        <v>1.41</v>
      </c>
      <c r="H50" s="36">
        <v>0</v>
      </c>
      <c r="I50" s="17">
        <v>0</v>
      </c>
      <c r="J50" s="326" t="s">
        <v>361</v>
      </c>
      <c r="K50" s="122">
        <v>0</v>
      </c>
      <c r="L50" s="60">
        <f t="shared" si="1"/>
        <v>0</v>
      </c>
      <c r="M50" s="309">
        <f t="shared" si="4"/>
        <v>0</v>
      </c>
      <c r="N50" s="255">
        <f t="shared" si="2"/>
        <v>0</v>
      </c>
    </row>
    <row r="51" spans="1:14" s="20" customFormat="1">
      <c r="A51" s="330"/>
      <c r="B51" s="339"/>
      <c r="C51" s="327"/>
      <c r="D51" s="330"/>
      <c r="E51" s="330"/>
      <c r="F51" s="15" t="s">
        <v>53</v>
      </c>
      <c r="G51" s="16">
        <v>0.12</v>
      </c>
      <c r="H51" s="36">
        <v>30</v>
      </c>
      <c r="I51" s="17">
        <v>120</v>
      </c>
      <c r="J51" s="327"/>
      <c r="K51" s="122">
        <v>0</v>
      </c>
      <c r="L51" s="60">
        <f t="shared" si="1"/>
        <v>10.799999999999999</v>
      </c>
      <c r="M51" s="309">
        <f t="shared" si="4"/>
        <v>14.399999999999999</v>
      </c>
      <c r="N51" s="255">
        <f t="shared" si="2"/>
        <v>3.5999999999999996</v>
      </c>
    </row>
    <row r="52" spans="1:14" s="20" customFormat="1">
      <c r="A52" s="330"/>
      <c r="B52" s="339"/>
      <c r="C52" s="327"/>
      <c r="D52" s="330"/>
      <c r="E52" s="330"/>
      <c r="F52" s="15" t="s">
        <v>356</v>
      </c>
      <c r="G52" s="16">
        <v>0.36499999999999999</v>
      </c>
      <c r="H52" s="36">
        <v>0</v>
      </c>
      <c r="I52" s="17">
        <v>120</v>
      </c>
      <c r="J52" s="327"/>
      <c r="K52" s="122">
        <v>0</v>
      </c>
      <c r="L52" s="60">
        <f t="shared" si="1"/>
        <v>43.8</v>
      </c>
      <c r="M52" s="309">
        <f t="shared" si="4"/>
        <v>43.8</v>
      </c>
      <c r="N52" s="255">
        <f t="shared" si="2"/>
        <v>0</v>
      </c>
    </row>
    <row r="53" spans="1:14" s="20" customFormat="1">
      <c r="A53" s="330"/>
      <c r="B53" s="338"/>
      <c r="C53" s="327"/>
      <c r="D53" s="331"/>
      <c r="E53" s="331"/>
      <c r="F53" s="15" t="s">
        <v>357</v>
      </c>
      <c r="G53" s="16">
        <v>9.5000000000000001E-2</v>
      </c>
      <c r="H53" s="36">
        <v>0</v>
      </c>
      <c r="I53" s="17">
        <v>70</v>
      </c>
      <c r="J53" s="327"/>
      <c r="K53" s="122">
        <v>0</v>
      </c>
      <c r="L53" s="60">
        <f t="shared" si="1"/>
        <v>6.65</v>
      </c>
      <c r="M53" s="309">
        <f t="shared" si="4"/>
        <v>6.65</v>
      </c>
      <c r="N53" s="255">
        <f t="shared" si="2"/>
        <v>0</v>
      </c>
    </row>
    <row r="54" spans="1:14" s="20" customFormat="1">
      <c r="A54" s="331"/>
      <c r="B54" s="115" t="s">
        <v>437</v>
      </c>
      <c r="C54" s="328"/>
      <c r="D54" s="62"/>
      <c r="E54" s="62" t="s">
        <v>409</v>
      </c>
      <c r="F54" s="15" t="s">
        <v>436</v>
      </c>
      <c r="G54" s="16">
        <v>1</v>
      </c>
      <c r="H54" s="17">
        <v>0</v>
      </c>
      <c r="I54" s="17">
        <v>250</v>
      </c>
      <c r="J54" s="328"/>
      <c r="K54" s="122">
        <v>0</v>
      </c>
      <c r="L54" s="60">
        <f t="shared" si="1"/>
        <v>250</v>
      </c>
      <c r="M54" s="309">
        <f t="shared" si="4"/>
        <v>250</v>
      </c>
      <c r="N54" s="255">
        <f t="shared" si="2"/>
        <v>0</v>
      </c>
    </row>
    <row r="55" spans="1:14" s="20" customFormat="1">
      <c r="A55" s="329" t="s">
        <v>275</v>
      </c>
      <c r="B55" s="337" t="s">
        <v>370</v>
      </c>
      <c r="C55" s="326" t="s">
        <v>279</v>
      </c>
      <c r="D55" s="329" t="s">
        <v>274</v>
      </c>
      <c r="E55" s="329" t="s">
        <v>276</v>
      </c>
      <c r="F55" s="15" t="s">
        <v>278</v>
      </c>
      <c r="G55" s="16">
        <v>1.355</v>
      </c>
      <c r="H55" s="36">
        <v>330</v>
      </c>
      <c r="I55" s="17">
        <v>550</v>
      </c>
      <c r="J55" s="326" t="s">
        <v>42</v>
      </c>
      <c r="K55" s="36">
        <v>110</v>
      </c>
      <c r="L55" s="60">
        <f t="shared" si="1"/>
        <v>188.10000000000002</v>
      </c>
      <c r="M55" s="309">
        <f t="shared" si="4"/>
        <v>745.25</v>
      </c>
      <c r="N55" s="255">
        <f t="shared" si="2"/>
        <v>447.15</v>
      </c>
    </row>
    <row r="56" spans="1:14" s="20" customFormat="1">
      <c r="A56" s="331"/>
      <c r="B56" s="338"/>
      <c r="C56" s="328"/>
      <c r="D56" s="331"/>
      <c r="E56" s="331"/>
      <c r="F56" s="15" t="s">
        <v>78</v>
      </c>
      <c r="G56" s="16">
        <v>2.0750000000000002</v>
      </c>
      <c r="H56" s="36">
        <v>160</v>
      </c>
      <c r="I56" s="17">
        <v>400</v>
      </c>
      <c r="J56" s="328"/>
      <c r="K56" s="36">
        <v>110</v>
      </c>
      <c r="L56" s="60">
        <f t="shared" si="1"/>
        <v>388.00000000000006</v>
      </c>
      <c r="M56" s="309">
        <f t="shared" si="4"/>
        <v>830.00000000000011</v>
      </c>
      <c r="N56" s="255">
        <f t="shared" si="2"/>
        <v>332</v>
      </c>
    </row>
    <row r="57" spans="1:14" s="20" customFormat="1">
      <c r="A57" s="329" t="s">
        <v>287</v>
      </c>
      <c r="B57" s="337" t="s">
        <v>339</v>
      </c>
      <c r="C57" s="326" t="s">
        <v>272</v>
      </c>
      <c r="D57" s="329" t="s">
        <v>32</v>
      </c>
      <c r="E57" s="329" t="s">
        <v>292</v>
      </c>
      <c r="F57" s="15" t="s">
        <v>37</v>
      </c>
      <c r="G57" s="16">
        <v>0</v>
      </c>
      <c r="H57" s="36">
        <v>330</v>
      </c>
      <c r="I57" s="17">
        <v>390</v>
      </c>
      <c r="J57" s="326" t="s">
        <v>21</v>
      </c>
      <c r="K57" s="36">
        <v>147</v>
      </c>
      <c r="L57" s="60">
        <f t="shared" si="1"/>
        <v>-147</v>
      </c>
      <c r="M57" s="309">
        <f t="shared" ref="M57:M66" si="5">G57*I57</f>
        <v>0</v>
      </c>
      <c r="N57" s="255">
        <f t="shared" si="2"/>
        <v>0</v>
      </c>
    </row>
    <row r="58" spans="1:14" s="20" customFormat="1">
      <c r="A58" s="330"/>
      <c r="B58" s="339"/>
      <c r="C58" s="327"/>
      <c r="D58" s="330"/>
      <c r="E58" s="330"/>
      <c r="F58" s="15" t="s">
        <v>36</v>
      </c>
      <c r="G58" s="16">
        <v>4.0999999999999996</v>
      </c>
      <c r="H58" s="36">
        <v>150</v>
      </c>
      <c r="I58" s="17">
        <v>335</v>
      </c>
      <c r="J58" s="327"/>
      <c r="K58" s="36">
        <v>147</v>
      </c>
      <c r="L58" s="60">
        <f t="shared" si="1"/>
        <v>611.49999999999989</v>
      </c>
      <c r="M58" s="309">
        <f t="shared" si="5"/>
        <v>1373.4999999999998</v>
      </c>
      <c r="N58" s="255">
        <f t="shared" si="2"/>
        <v>615</v>
      </c>
    </row>
    <row r="59" spans="1:14" s="20" customFormat="1">
      <c r="A59" s="330"/>
      <c r="B59" s="339"/>
      <c r="C59" s="327"/>
      <c r="D59" s="330"/>
      <c r="E59" s="330"/>
      <c r="F59" s="15" t="s">
        <v>35</v>
      </c>
      <c r="G59" s="16">
        <v>15.68</v>
      </c>
      <c r="H59" s="36">
        <v>220</v>
      </c>
      <c r="I59" s="17">
        <v>275</v>
      </c>
      <c r="J59" s="327"/>
      <c r="K59" s="36">
        <v>147</v>
      </c>
      <c r="L59" s="60">
        <f t="shared" si="1"/>
        <v>715.4</v>
      </c>
      <c r="M59" s="309">
        <f t="shared" si="5"/>
        <v>4312</v>
      </c>
      <c r="N59" s="255">
        <f t="shared" si="2"/>
        <v>3449.6</v>
      </c>
    </row>
    <row r="60" spans="1:14" s="20" customFormat="1">
      <c r="A60" s="330"/>
      <c r="B60" s="339"/>
      <c r="C60" s="327"/>
      <c r="D60" s="330"/>
      <c r="E60" s="330"/>
      <c r="F60" s="15" t="s">
        <v>34</v>
      </c>
      <c r="G60" s="16">
        <v>0</v>
      </c>
      <c r="H60" s="111">
        <v>150</v>
      </c>
      <c r="I60" s="17">
        <v>205</v>
      </c>
      <c r="J60" s="327"/>
      <c r="K60" s="36">
        <v>147</v>
      </c>
      <c r="L60" s="60">
        <f t="shared" si="1"/>
        <v>-147</v>
      </c>
      <c r="M60" s="309">
        <f t="shared" si="5"/>
        <v>0</v>
      </c>
      <c r="N60" s="255">
        <f t="shared" si="2"/>
        <v>0</v>
      </c>
    </row>
    <row r="61" spans="1:14" s="20" customFormat="1">
      <c r="A61" s="331"/>
      <c r="B61" s="338"/>
      <c r="C61" s="328"/>
      <c r="D61" s="331"/>
      <c r="E61" s="331"/>
      <c r="F61" s="15" t="s">
        <v>33</v>
      </c>
      <c r="G61" s="16">
        <v>0</v>
      </c>
      <c r="H61" s="36">
        <v>75</v>
      </c>
      <c r="I61" s="17">
        <v>130</v>
      </c>
      <c r="J61" s="328"/>
      <c r="K61" s="36">
        <v>147</v>
      </c>
      <c r="L61" s="60">
        <f t="shared" si="1"/>
        <v>-147</v>
      </c>
      <c r="M61" s="309">
        <f t="shared" si="5"/>
        <v>0</v>
      </c>
      <c r="N61" s="255">
        <f t="shared" si="2"/>
        <v>0</v>
      </c>
    </row>
    <row r="62" spans="1:14" s="20" customFormat="1">
      <c r="A62" s="329" t="s">
        <v>369</v>
      </c>
      <c r="B62" s="337" t="s">
        <v>370</v>
      </c>
      <c r="C62" s="326" t="s">
        <v>355</v>
      </c>
      <c r="D62" s="329" t="s">
        <v>274</v>
      </c>
      <c r="E62" s="329" t="s">
        <v>276</v>
      </c>
      <c r="F62" s="15" t="s">
        <v>278</v>
      </c>
      <c r="G62" s="16">
        <v>2.16</v>
      </c>
      <c r="H62" s="36">
        <v>330</v>
      </c>
      <c r="I62" s="17">
        <v>400</v>
      </c>
      <c r="J62" s="326" t="s">
        <v>42</v>
      </c>
      <c r="K62" s="17">
        <v>110</v>
      </c>
      <c r="L62" s="60">
        <f t="shared" si="1"/>
        <v>41.200000000000017</v>
      </c>
      <c r="M62" s="309">
        <f t="shared" si="5"/>
        <v>864</v>
      </c>
      <c r="N62" s="255">
        <f t="shared" si="2"/>
        <v>712.80000000000007</v>
      </c>
    </row>
    <row r="63" spans="1:14">
      <c r="A63" s="331"/>
      <c r="B63" s="338"/>
      <c r="C63" s="328"/>
      <c r="D63" s="331"/>
      <c r="E63" s="331"/>
      <c r="F63" s="15" t="s">
        <v>78</v>
      </c>
      <c r="G63" s="16">
        <v>0.52</v>
      </c>
      <c r="H63" s="36">
        <v>160</v>
      </c>
      <c r="I63" s="17">
        <v>550</v>
      </c>
      <c r="J63" s="328"/>
      <c r="K63" s="17">
        <v>110</v>
      </c>
      <c r="L63" s="60">
        <f t="shared" si="1"/>
        <v>92.800000000000011</v>
      </c>
      <c r="M63" s="309">
        <f t="shared" si="5"/>
        <v>286</v>
      </c>
      <c r="N63" s="255">
        <f t="shared" si="2"/>
        <v>83.2</v>
      </c>
    </row>
    <row r="64" spans="1:14" s="20" customFormat="1">
      <c r="A64" s="17"/>
      <c r="B64" s="36" t="s">
        <v>412</v>
      </c>
      <c r="C64" s="112"/>
      <c r="D64" s="17" t="s">
        <v>409</v>
      </c>
      <c r="E64" s="17" t="s">
        <v>410</v>
      </c>
      <c r="F64" s="15" t="s">
        <v>411</v>
      </c>
      <c r="G64" s="16">
        <v>1</v>
      </c>
      <c r="H64" s="36">
        <v>3395.44</v>
      </c>
      <c r="I64" s="17">
        <v>3903.06</v>
      </c>
      <c r="J64" s="22">
        <f>-K518</f>
        <v>0</v>
      </c>
      <c r="K64" s="17">
        <v>0</v>
      </c>
      <c r="L64" s="60">
        <f t="shared" si="1"/>
        <v>507.61999999999989</v>
      </c>
      <c r="M64" s="309">
        <f t="shared" si="5"/>
        <v>3903.06</v>
      </c>
      <c r="N64" s="255">
        <f t="shared" si="2"/>
        <v>3395.44</v>
      </c>
    </row>
    <row r="65" spans="1:14" s="20" customFormat="1">
      <c r="A65" s="37"/>
      <c r="B65" s="67" t="s">
        <v>909</v>
      </c>
      <c r="C65" s="22"/>
      <c r="D65" s="17" t="s">
        <v>409</v>
      </c>
      <c r="E65" s="37" t="s">
        <v>421</v>
      </c>
      <c r="F65" s="15" t="s">
        <v>411</v>
      </c>
      <c r="G65" s="16">
        <v>1</v>
      </c>
      <c r="H65" s="36">
        <v>766.3</v>
      </c>
      <c r="I65" s="17">
        <v>727</v>
      </c>
      <c r="J65" s="22">
        <v>0</v>
      </c>
      <c r="K65" s="17">
        <v>0</v>
      </c>
      <c r="L65" s="60">
        <f t="shared" si="1"/>
        <v>-39.299999999999955</v>
      </c>
      <c r="M65" s="309">
        <f t="shared" si="5"/>
        <v>727</v>
      </c>
      <c r="N65" s="255">
        <f t="shared" si="2"/>
        <v>766.3</v>
      </c>
    </row>
    <row r="66" spans="1:14" s="85" customFormat="1">
      <c r="A66" s="367" t="s">
        <v>86</v>
      </c>
      <c r="B66" s="82" t="s">
        <v>911</v>
      </c>
      <c r="C66" s="251" t="s">
        <v>179</v>
      </c>
      <c r="D66" s="250" t="s">
        <v>743</v>
      </c>
      <c r="E66" s="250" t="s">
        <v>912</v>
      </c>
      <c r="F66" s="87" t="s">
        <v>88</v>
      </c>
      <c r="G66" s="81">
        <v>18.041</v>
      </c>
      <c r="H66" s="82">
        <v>0</v>
      </c>
      <c r="I66" s="83">
        <v>-100</v>
      </c>
      <c r="J66" s="369"/>
      <c r="K66" s="367">
        <v>0</v>
      </c>
      <c r="L66" s="88">
        <f t="shared" ref="L66" si="6">(I66-H66)*G66-K66</f>
        <v>-1804.1000000000001</v>
      </c>
      <c r="M66" s="310">
        <f t="shared" si="5"/>
        <v>-1804.1000000000001</v>
      </c>
      <c r="N66" s="255">
        <f>M66</f>
        <v>-1804.1000000000001</v>
      </c>
    </row>
    <row r="67" spans="1:14" s="85" customFormat="1">
      <c r="A67" s="368"/>
      <c r="B67" s="82" t="s">
        <v>913</v>
      </c>
      <c r="C67" s="251" t="s">
        <v>179</v>
      </c>
      <c r="D67" s="83" t="s">
        <v>17</v>
      </c>
      <c r="E67" s="83" t="s">
        <v>743</v>
      </c>
      <c r="F67" s="87" t="s">
        <v>88</v>
      </c>
      <c r="G67" s="81">
        <v>18.041</v>
      </c>
      <c r="H67" s="82">
        <v>-130</v>
      </c>
      <c r="I67" s="83">
        <v>0</v>
      </c>
      <c r="J67" s="370"/>
      <c r="K67" s="368"/>
      <c r="L67" s="88">
        <v>2164.92</v>
      </c>
      <c r="M67" s="84">
        <v>0</v>
      </c>
      <c r="N67" s="255">
        <v>0</v>
      </c>
    </row>
    <row r="68" spans="1:14" s="20" customFormat="1">
      <c r="A68" s="96" t="s">
        <v>176</v>
      </c>
      <c r="B68" s="83" t="s">
        <v>349</v>
      </c>
      <c r="C68" s="61" t="s">
        <v>181</v>
      </c>
      <c r="D68" s="83" t="s">
        <v>743</v>
      </c>
      <c r="E68" s="83" t="s">
        <v>182</v>
      </c>
      <c r="F68" s="87" t="s">
        <v>19</v>
      </c>
      <c r="G68" s="81">
        <v>0.58799999999999997</v>
      </c>
      <c r="H68" s="82">
        <v>0</v>
      </c>
      <c r="I68" s="83">
        <v>-550</v>
      </c>
      <c r="J68" s="61"/>
      <c r="K68" s="82">
        <v>0</v>
      </c>
      <c r="L68" s="88">
        <f>(I68-H68)*G68-K68</f>
        <v>-323.39999999999998</v>
      </c>
      <c r="M68" s="310">
        <f t="shared" ref="M68" si="7">G68*I68</f>
        <v>-323.39999999999998</v>
      </c>
      <c r="N68" s="255">
        <f>M68</f>
        <v>-323.39999999999998</v>
      </c>
    </row>
    <row r="69" spans="1:14">
      <c r="A69" s="37"/>
      <c r="B69" s="22"/>
      <c r="C69" s="22"/>
      <c r="D69" s="37"/>
      <c r="E69" s="37"/>
      <c r="F69" s="15"/>
      <c r="G69" s="16"/>
      <c r="H69" s="17"/>
      <c r="I69" s="17"/>
      <c r="J69" s="112"/>
      <c r="K69" s="17"/>
      <c r="L69" s="18"/>
      <c r="M69" s="19"/>
    </row>
    <row r="70" spans="1:14">
      <c r="A70" s="24"/>
      <c r="B70" s="25"/>
      <c r="C70" s="24"/>
      <c r="D70" s="24"/>
      <c r="E70" s="24"/>
      <c r="F70" s="24"/>
      <c r="G70" s="26">
        <f>SUM(G7:G69)</f>
        <v>269.09699999999998</v>
      </c>
      <c r="H70" s="24"/>
      <c r="I70" s="24"/>
      <c r="J70" s="24"/>
      <c r="K70" s="252">
        <f>SUM(K7:K68)</f>
        <v>9665</v>
      </c>
      <c r="L70" s="253">
        <f>SUM(L7:L69)</f>
        <v>15629.286999999998</v>
      </c>
      <c r="M70" s="253">
        <f>SUM(M7:M69)</f>
        <v>89555.261999999988</v>
      </c>
      <c r="N70" s="253">
        <f>SUM(N7:N69)</f>
        <v>64954.695000000007</v>
      </c>
    </row>
    <row r="71" spans="1:14" ht="17" thickBot="1">
      <c r="A71" s="28"/>
      <c r="B71" s="29"/>
      <c r="C71" s="29"/>
      <c r="D71" s="29"/>
      <c r="E71" s="29"/>
      <c r="F71" s="29"/>
      <c r="G71" s="30"/>
      <c r="H71" s="29"/>
      <c r="I71" s="29"/>
      <c r="J71" s="31" t="s">
        <v>13</v>
      </c>
      <c r="K71" s="32">
        <f>M70/G70</f>
        <v>332.79918393739058</v>
      </c>
      <c r="L71" s="130">
        <f>L70/G70</f>
        <v>58.080495137441147</v>
      </c>
      <c r="M71" s="34">
        <f>L70/M70</f>
        <v>0.17452114650728173</v>
      </c>
    </row>
    <row r="76" spans="1:14">
      <c r="C76" t="s">
        <v>191</v>
      </c>
      <c r="D76" t="s">
        <v>192</v>
      </c>
    </row>
    <row r="77" spans="1:14">
      <c r="A77" s="7" t="s">
        <v>174</v>
      </c>
      <c r="B77" s="11"/>
      <c r="C77" s="12"/>
      <c r="D77" s="7" t="s">
        <v>24</v>
      </c>
      <c r="E77" s="7" t="s">
        <v>150</v>
      </c>
      <c r="F77" s="9" t="s">
        <v>151</v>
      </c>
      <c r="G77" s="10">
        <v>21</v>
      </c>
      <c r="H77" s="6">
        <v>630</v>
      </c>
      <c r="I77" s="6">
        <v>800</v>
      </c>
      <c r="J77" s="8" t="s">
        <v>152</v>
      </c>
      <c r="K77" s="6">
        <v>1180</v>
      </c>
      <c r="L77" s="13">
        <f t="shared" ref="L77" si="8">((I77-H77)*G77-K77)</f>
        <v>2390</v>
      </c>
      <c r="M77" s="14">
        <f t="shared" ref="M77" si="9">G77*I77</f>
        <v>16800</v>
      </c>
    </row>
  </sheetData>
  <mergeCells count="106">
    <mergeCell ref="A66:A67"/>
    <mergeCell ref="J66:J67"/>
    <mergeCell ref="K66:K67"/>
    <mergeCell ref="A21:A22"/>
    <mergeCell ref="J21:J22"/>
    <mergeCell ref="D21:D22"/>
    <mergeCell ref="E21:E22"/>
    <mergeCell ref="C21:C22"/>
    <mergeCell ref="B21:B22"/>
    <mergeCell ref="A23:A24"/>
    <mergeCell ref="C55:C56"/>
    <mergeCell ref="B55:B56"/>
    <mergeCell ref="A55:A56"/>
    <mergeCell ref="A47:A48"/>
    <mergeCell ref="A25:A28"/>
    <mergeCell ref="B25:B28"/>
    <mergeCell ref="C25:C28"/>
    <mergeCell ref="B33:B36"/>
    <mergeCell ref="A31:A32"/>
    <mergeCell ref="C31:C32"/>
    <mergeCell ref="J33:J37"/>
    <mergeCell ref="J29:J30"/>
    <mergeCell ref="J23:J24"/>
    <mergeCell ref="J25:J28"/>
    <mergeCell ref="A29:A30"/>
    <mergeCell ref="B29:B30"/>
    <mergeCell ref="C29:C30"/>
    <mergeCell ref="J11:J12"/>
    <mergeCell ref="D11:D12"/>
    <mergeCell ref="C11:C12"/>
    <mergeCell ref="D29:D30"/>
    <mergeCell ref="E29:E30"/>
    <mergeCell ref="D25:D28"/>
    <mergeCell ref="E25:E28"/>
    <mergeCell ref="B23:B24"/>
    <mergeCell ref="C23:C24"/>
    <mergeCell ref="D23:D24"/>
    <mergeCell ref="E23:E24"/>
    <mergeCell ref="A1:M3"/>
    <mergeCell ref="J7:J10"/>
    <mergeCell ref="E7:E10"/>
    <mergeCell ref="D7:D10"/>
    <mergeCell ref="C7:C10"/>
    <mergeCell ref="B7:B10"/>
    <mergeCell ref="A7:A10"/>
    <mergeCell ref="J16:J20"/>
    <mergeCell ref="A16:A20"/>
    <mergeCell ref="B16:B20"/>
    <mergeCell ref="C16:C20"/>
    <mergeCell ref="D16:D20"/>
    <mergeCell ref="E16:E20"/>
    <mergeCell ref="J14:J15"/>
    <mergeCell ref="A14:A15"/>
    <mergeCell ref="B14:B15"/>
    <mergeCell ref="C14:C15"/>
    <mergeCell ref="D14:D15"/>
    <mergeCell ref="E14:E15"/>
    <mergeCell ref="A33:A36"/>
    <mergeCell ref="D33:D36"/>
    <mergeCell ref="E33:E37"/>
    <mergeCell ref="C33:C37"/>
    <mergeCell ref="D57:D61"/>
    <mergeCell ref="E57:E61"/>
    <mergeCell ref="E55:E56"/>
    <mergeCell ref="D55:D56"/>
    <mergeCell ref="D47:D48"/>
    <mergeCell ref="E47:E48"/>
    <mergeCell ref="C47:C48"/>
    <mergeCell ref="C42:C46"/>
    <mergeCell ref="D42:D46"/>
    <mergeCell ref="E42:E46"/>
    <mergeCell ref="B47:B48"/>
    <mergeCell ref="J42:J46"/>
    <mergeCell ref="A42:A46"/>
    <mergeCell ref="B42:B46"/>
    <mergeCell ref="B40:B41"/>
    <mergeCell ref="J38:J39"/>
    <mergeCell ref="A38:A39"/>
    <mergeCell ref="B38:B39"/>
    <mergeCell ref="C38:C39"/>
    <mergeCell ref="D38:D39"/>
    <mergeCell ref="E38:E39"/>
    <mergeCell ref="J31:J32"/>
    <mergeCell ref="A50:A54"/>
    <mergeCell ref="C50:C54"/>
    <mergeCell ref="J50:J54"/>
    <mergeCell ref="J62:J63"/>
    <mergeCell ref="B50:B53"/>
    <mergeCell ref="D50:D53"/>
    <mergeCell ref="E50:E53"/>
    <mergeCell ref="A62:A63"/>
    <mergeCell ref="B62:B63"/>
    <mergeCell ref="C62:C63"/>
    <mergeCell ref="D62:D63"/>
    <mergeCell ref="E62:E63"/>
    <mergeCell ref="J57:J61"/>
    <mergeCell ref="A57:A61"/>
    <mergeCell ref="B57:B61"/>
    <mergeCell ref="C57:C61"/>
    <mergeCell ref="J55:J56"/>
    <mergeCell ref="A40:A41"/>
    <mergeCell ref="J40:J41"/>
    <mergeCell ref="E40:E41"/>
    <mergeCell ref="D40:D41"/>
    <mergeCell ref="C40:C41"/>
    <mergeCell ref="J47:J48"/>
  </mergeCells>
  <phoneticPr fontId="11" type="noConversion"/>
  <pageMargins left="0.7" right="0.7" top="0.75" bottom="0.75" header="0.3" footer="0.3"/>
  <pageSetup paperSize="9" orientation="portrait" horizontalDpi="0" verticalDpi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C6C30-C47C-B545-B096-4FF6AB66F8EF}">
  <dimension ref="A1:N74"/>
  <sheetViews>
    <sheetView topLeftCell="A28" zoomScale="117" zoomScaleNormal="110" workbookViewId="0">
      <selection activeCell="K57" sqref="K57:K61"/>
    </sheetView>
  </sheetViews>
  <sheetFormatPr baseColWidth="10" defaultRowHeight="16"/>
  <cols>
    <col min="3" max="3" width="12" bestFit="1" customWidth="1"/>
    <col min="4" max="4" width="24.33203125" customWidth="1"/>
    <col min="5" max="5" width="28.1640625" customWidth="1"/>
    <col min="6" max="6" width="28.33203125" customWidth="1"/>
    <col min="10" max="10" width="12.5" customWidth="1"/>
    <col min="14" max="14" width="15.33203125" bestFit="1" customWidth="1"/>
  </cols>
  <sheetData>
    <row r="1" spans="1:14">
      <c r="A1" s="340" t="s">
        <v>236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2"/>
    </row>
    <row r="2" spans="1:14">
      <c r="A2" s="343"/>
      <c r="B2" s="344"/>
      <c r="C2" s="344"/>
      <c r="D2" s="344"/>
      <c r="E2" s="344"/>
      <c r="F2" s="344"/>
      <c r="G2" s="344"/>
      <c r="H2" s="344"/>
      <c r="I2" s="344"/>
      <c r="J2" s="344"/>
      <c r="K2" s="344"/>
      <c r="L2" s="344"/>
      <c r="M2" s="345"/>
    </row>
    <row r="3" spans="1:14" ht="17" thickBot="1">
      <c r="A3" s="346"/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8"/>
    </row>
    <row r="6" spans="1:14">
      <c r="A6" s="1" t="s">
        <v>0</v>
      </c>
      <c r="B6" s="1" t="s">
        <v>1</v>
      </c>
      <c r="C6" s="2" t="s">
        <v>2</v>
      </c>
      <c r="D6" s="3" t="s">
        <v>3</v>
      </c>
      <c r="E6" s="4" t="s">
        <v>4</v>
      </c>
      <c r="F6" s="3" t="s">
        <v>5</v>
      </c>
      <c r="G6" s="3" t="s">
        <v>6</v>
      </c>
      <c r="H6" s="3" t="s">
        <v>7</v>
      </c>
      <c r="I6" s="3" t="s">
        <v>8</v>
      </c>
      <c r="J6" s="3" t="s">
        <v>9</v>
      </c>
      <c r="K6" s="3" t="s">
        <v>10</v>
      </c>
      <c r="L6" s="5" t="s">
        <v>382</v>
      </c>
      <c r="M6" s="3" t="s">
        <v>572</v>
      </c>
      <c r="N6" s="100"/>
    </row>
    <row r="7" spans="1:14" s="20" customFormat="1">
      <c r="A7" s="329" t="s">
        <v>237</v>
      </c>
      <c r="B7" s="337" t="s">
        <v>423</v>
      </c>
      <c r="C7" s="326" t="s">
        <v>312</v>
      </c>
      <c r="D7" s="329" t="s">
        <v>17</v>
      </c>
      <c r="E7" s="329" t="s">
        <v>242</v>
      </c>
      <c r="F7" s="15" t="s">
        <v>19</v>
      </c>
      <c r="G7" s="16">
        <v>17.882999999999999</v>
      </c>
      <c r="H7" s="36">
        <v>490</v>
      </c>
      <c r="I7" s="17">
        <v>550</v>
      </c>
      <c r="J7" s="326" t="s">
        <v>21</v>
      </c>
      <c r="K7" s="36">
        <v>325</v>
      </c>
      <c r="L7" s="18">
        <f t="shared" ref="L7:L37" si="0">(I7-H7)*G7-K7</f>
        <v>747.98</v>
      </c>
      <c r="M7" s="309">
        <f>G7*I7</f>
        <v>9835.65</v>
      </c>
      <c r="N7" s="257">
        <f>G7*H7</f>
        <v>8762.67</v>
      </c>
    </row>
    <row r="8" spans="1:14" s="20" customFormat="1">
      <c r="A8" s="331"/>
      <c r="B8" s="338"/>
      <c r="C8" s="328"/>
      <c r="D8" s="331"/>
      <c r="E8" s="331"/>
      <c r="F8" s="15" t="s">
        <v>20</v>
      </c>
      <c r="G8" s="16">
        <v>0</v>
      </c>
      <c r="H8" s="36">
        <v>445</v>
      </c>
      <c r="I8" s="17">
        <v>500</v>
      </c>
      <c r="J8" s="328"/>
      <c r="K8" s="36">
        <v>325</v>
      </c>
      <c r="L8" s="18">
        <f t="shared" si="0"/>
        <v>-325</v>
      </c>
      <c r="M8" s="309">
        <f>G8*I8</f>
        <v>0</v>
      </c>
      <c r="N8" s="241">
        <f t="shared" ref="N8:N70" si="1">G8*H8</f>
        <v>0</v>
      </c>
    </row>
    <row r="9" spans="1:14" s="20" customFormat="1">
      <c r="A9" s="329" t="s">
        <v>294</v>
      </c>
      <c r="B9" s="337" t="s">
        <v>424</v>
      </c>
      <c r="C9" s="326" t="s">
        <v>295</v>
      </c>
      <c r="D9" s="329" t="s">
        <v>296</v>
      </c>
      <c r="E9" s="329" t="s">
        <v>297</v>
      </c>
      <c r="F9" s="15" t="s">
        <v>376</v>
      </c>
      <c r="G9" s="16">
        <v>5.92</v>
      </c>
      <c r="H9" s="36">
        <v>295</v>
      </c>
      <c r="I9" s="17">
        <v>390</v>
      </c>
      <c r="J9" s="326" t="s">
        <v>21</v>
      </c>
      <c r="K9" s="36">
        <v>266</v>
      </c>
      <c r="L9" s="18">
        <f t="shared" si="0"/>
        <v>296.39999999999998</v>
      </c>
      <c r="M9" s="309">
        <f t="shared" ref="M9:M54" si="2">G9*I9</f>
        <v>2308.8000000000002</v>
      </c>
      <c r="N9" s="241">
        <f t="shared" si="1"/>
        <v>1746.4</v>
      </c>
    </row>
    <row r="10" spans="1:14" s="20" customFormat="1">
      <c r="A10" s="330"/>
      <c r="B10" s="339"/>
      <c r="C10" s="327"/>
      <c r="D10" s="330"/>
      <c r="E10" s="330"/>
      <c r="F10" s="15" t="s">
        <v>36</v>
      </c>
      <c r="G10" s="16">
        <v>3.33</v>
      </c>
      <c r="H10" s="36">
        <v>240</v>
      </c>
      <c r="I10" s="17">
        <v>335</v>
      </c>
      <c r="J10" s="327"/>
      <c r="K10" s="36">
        <v>266</v>
      </c>
      <c r="L10" s="18">
        <f t="shared" si="0"/>
        <v>50.350000000000023</v>
      </c>
      <c r="M10" s="309">
        <f t="shared" si="2"/>
        <v>1115.55</v>
      </c>
      <c r="N10" s="241">
        <f t="shared" si="1"/>
        <v>799.2</v>
      </c>
    </row>
    <row r="11" spans="1:14" s="20" customFormat="1">
      <c r="A11" s="330"/>
      <c r="B11" s="339"/>
      <c r="C11" s="327"/>
      <c r="D11" s="330"/>
      <c r="E11" s="330"/>
      <c r="F11" s="15" t="s">
        <v>35</v>
      </c>
      <c r="G11" s="16">
        <v>2.2200000000000002</v>
      </c>
      <c r="H11" s="36">
        <v>110</v>
      </c>
      <c r="I11" s="17">
        <v>275</v>
      </c>
      <c r="J11" s="327"/>
      <c r="K11" s="36">
        <v>266</v>
      </c>
      <c r="L11" s="18">
        <f t="shared" si="0"/>
        <v>100.30000000000001</v>
      </c>
      <c r="M11" s="309">
        <f t="shared" si="2"/>
        <v>610.5</v>
      </c>
      <c r="N11" s="241">
        <f t="shared" si="1"/>
        <v>244.20000000000002</v>
      </c>
    </row>
    <row r="12" spans="1:14" s="20" customFormat="1">
      <c r="A12" s="330"/>
      <c r="B12" s="339"/>
      <c r="C12" s="327"/>
      <c r="D12" s="330"/>
      <c r="E12" s="330"/>
      <c r="F12" s="15" t="s">
        <v>34</v>
      </c>
      <c r="G12" s="16">
        <v>2.59</v>
      </c>
      <c r="H12" s="111">
        <v>35</v>
      </c>
      <c r="I12" s="17">
        <v>205</v>
      </c>
      <c r="J12" s="327"/>
      <c r="K12" s="36">
        <v>266</v>
      </c>
      <c r="L12" s="18">
        <f t="shared" si="0"/>
        <v>174.29999999999995</v>
      </c>
      <c r="M12" s="309">
        <f t="shared" si="2"/>
        <v>530.94999999999993</v>
      </c>
      <c r="N12" s="241">
        <f t="shared" si="1"/>
        <v>90.649999999999991</v>
      </c>
    </row>
    <row r="13" spans="1:14" s="20" customFormat="1">
      <c r="A13" s="331"/>
      <c r="B13" s="338"/>
      <c r="C13" s="328"/>
      <c r="D13" s="331"/>
      <c r="E13" s="331"/>
      <c r="F13" s="15" t="s">
        <v>33</v>
      </c>
      <c r="G13" s="16">
        <v>5.98</v>
      </c>
      <c r="H13" s="36">
        <v>35</v>
      </c>
      <c r="I13" s="17">
        <v>130</v>
      </c>
      <c r="J13" s="328"/>
      <c r="K13" s="36">
        <v>266</v>
      </c>
      <c r="L13" s="18">
        <f t="shared" si="0"/>
        <v>302.10000000000002</v>
      </c>
      <c r="M13" s="309">
        <f t="shared" si="2"/>
        <v>777.40000000000009</v>
      </c>
      <c r="N13" s="241">
        <f t="shared" si="1"/>
        <v>209.3</v>
      </c>
    </row>
    <row r="14" spans="1:14" s="20" customFormat="1">
      <c r="A14" s="329" t="s">
        <v>298</v>
      </c>
      <c r="B14" s="337" t="s">
        <v>531</v>
      </c>
      <c r="C14" s="326" t="s">
        <v>374</v>
      </c>
      <c r="D14" s="329" t="s">
        <v>17</v>
      </c>
      <c r="E14" s="329" t="s">
        <v>301</v>
      </c>
      <c r="F14" s="15" t="s">
        <v>299</v>
      </c>
      <c r="G14" s="16">
        <v>14.635999999999999</v>
      </c>
      <c r="H14" s="36">
        <v>260</v>
      </c>
      <c r="I14" s="17">
        <v>320</v>
      </c>
      <c r="J14" s="326" t="s">
        <v>21</v>
      </c>
      <c r="K14" s="36">
        <v>650</v>
      </c>
      <c r="L14" s="18">
        <f t="shared" si="0"/>
        <v>228.15999999999997</v>
      </c>
      <c r="M14" s="309">
        <f t="shared" si="2"/>
        <v>4683.5199999999995</v>
      </c>
      <c r="N14" s="257">
        <f t="shared" si="1"/>
        <v>3805.3599999999997</v>
      </c>
    </row>
    <row r="15" spans="1:14" s="20" customFormat="1">
      <c r="A15" s="330"/>
      <c r="B15" s="339"/>
      <c r="C15" s="327"/>
      <c r="D15" s="330"/>
      <c r="E15" s="330"/>
      <c r="F15" s="15" t="s">
        <v>406</v>
      </c>
      <c r="G15" s="16">
        <v>6.0860000000000003</v>
      </c>
      <c r="H15" s="36">
        <v>260</v>
      </c>
      <c r="I15" s="17">
        <v>320</v>
      </c>
      <c r="J15" s="327"/>
      <c r="K15" s="36">
        <v>0</v>
      </c>
      <c r="L15" s="18">
        <f t="shared" si="0"/>
        <v>365.16</v>
      </c>
      <c r="M15" s="309">
        <f t="shared" si="2"/>
        <v>1947.52</v>
      </c>
      <c r="N15" s="257">
        <f t="shared" si="1"/>
        <v>1582.3600000000001</v>
      </c>
    </row>
    <row r="16" spans="1:14" s="20" customFormat="1">
      <c r="A16" s="330"/>
      <c r="B16" s="338"/>
      <c r="C16" s="328"/>
      <c r="D16" s="330"/>
      <c r="E16" s="330"/>
      <c r="F16" s="15" t="s">
        <v>300</v>
      </c>
      <c r="G16" s="16">
        <v>0.93400000000000005</v>
      </c>
      <c r="H16" s="36">
        <v>260</v>
      </c>
      <c r="I16" s="17">
        <v>320</v>
      </c>
      <c r="J16" s="327"/>
      <c r="K16" s="36">
        <v>0</v>
      </c>
      <c r="L16" s="18">
        <f t="shared" si="0"/>
        <v>56.040000000000006</v>
      </c>
      <c r="M16" s="309">
        <f t="shared" si="2"/>
        <v>298.88</v>
      </c>
      <c r="N16" s="257">
        <f t="shared" si="1"/>
        <v>242.84</v>
      </c>
    </row>
    <row r="17" spans="1:14">
      <c r="A17" s="330"/>
      <c r="B17" s="8"/>
      <c r="C17" s="8"/>
      <c r="D17" s="331"/>
      <c r="E17" s="331"/>
      <c r="F17" s="9" t="s">
        <v>530</v>
      </c>
      <c r="G17" s="10">
        <v>1</v>
      </c>
      <c r="H17" s="6">
        <v>0</v>
      </c>
      <c r="I17" s="6">
        <v>0</v>
      </c>
      <c r="J17" s="328"/>
      <c r="K17" s="242">
        <v>0</v>
      </c>
      <c r="L17" s="21">
        <f t="shared" si="0"/>
        <v>0</v>
      </c>
      <c r="M17" s="313">
        <f t="shared" si="2"/>
        <v>0</v>
      </c>
      <c r="N17" s="257">
        <f t="shared" si="1"/>
        <v>0</v>
      </c>
    </row>
    <row r="18" spans="1:14" s="20" customFormat="1">
      <c r="A18" s="37" t="s">
        <v>302</v>
      </c>
      <c r="B18" s="114" t="s">
        <v>425</v>
      </c>
      <c r="C18" s="22" t="s">
        <v>374</v>
      </c>
      <c r="D18" s="37" t="s">
        <v>303</v>
      </c>
      <c r="E18" s="37" t="s">
        <v>313</v>
      </c>
      <c r="F18" s="15" t="s">
        <v>304</v>
      </c>
      <c r="G18" s="16">
        <v>24.236999999999998</v>
      </c>
      <c r="H18" s="36">
        <v>435</v>
      </c>
      <c r="I18" s="17">
        <v>500</v>
      </c>
      <c r="J18" s="22" t="s">
        <v>21</v>
      </c>
      <c r="K18" s="36">
        <v>880</v>
      </c>
      <c r="L18" s="18">
        <f t="shared" si="0"/>
        <v>695.40499999999997</v>
      </c>
      <c r="M18" s="309">
        <f t="shared" si="2"/>
        <v>12118.5</v>
      </c>
      <c r="N18" s="241">
        <f t="shared" si="1"/>
        <v>10543.094999999999</v>
      </c>
    </row>
    <row r="19" spans="1:14" s="20" customFormat="1">
      <c r="A19" s="329" t="s">
        <v>311</v>
      </c>
      <c r="B19" s="114" t="s">
        <v>426</v>
      </c>
      <c r="C19" s="326" t="s">
        <v>314</v>
      </c>
      <c r="D19" s="329" t="s">
        <v>309</v>
      </c>
      <c r="E19" s="329" t="s">
        <v>17</v>
      </c>
      <c r="F19" s="15" t="s">
        <v>310</v>
      </c>
      <c r="G19" s="16">
        <v>2.98</v>
      </c>
      <c r="H19" s="36">
        <v>20</v>
      </c>
      <c r="I19" s="17">
        <v>105</v>
      </c>
      <c r="J19" s="326" t="s">
        <v>21</v>
      </c>
      <c r="K19" s="36">
        <v>380</v>
      </c>
      <c r="L19" s="18">
        <f t="shared" si="0"/>
        <v>-126.69999999999999</v>
      </c>
      <c r="M19" s="309">
        <f t="shared" si="2"/>
        <v>312.89999999999998</v>
      </c>
      <c r="N19" s="241">
        <f t="shared" si="1"/>
        <v>59.6</v>
      </c>
    </row>
    <row r="20" spans="1:14" s="20" customFormat="1">
      <c r="A20" s="331"/>
      <c r="B20" s="115" t="s">
        <v>513</v>
      </c>
      <c r="C20" s="328"/>
      <c r="D20" s="331"/>
      <c r="E20" s="331"/>
      <c r="F20" s="15" t="s">
        <v>378</v>
      </c>
      <c r="G20" s="16">
        <v>1</v>
      </c>
      <c r="H20" s="17">
        <v>0</v>
      </c>
      <c r="I20" s="17">
        <v>480</v>
      </c>
      <c r="J20" s="328"/>
      <c r="K20" s="36">
        <v>0</v>
      </c>
      <c r="L20" s="18">
        <f t="shared" si="0"/>
        <v>480</v>
      </c>
      <c r="M20" s="309">
        <f t="shared" si="2"/>
        <v>480</v>
      </c>
      <c r="N20" s="241">
        <f t="shared" si="1"/>
        <v>0</v>
      </c>
    </row>
    <row r="21" spans="1:14" s="20" customFormat="1">
      <c r="A21" s="92" t="s">
        <v>315</v>
      </c>
      <c r="B21" s="113" t="s">
        <v>427</v>
      </c>
      <c r="C21" s="91" t="s">
        <v>314</v>
      </c>
      <c r="D21" s="92" t="s">
        <v>316</v>
      </c>
      <c r="E21" s="92" t="s">
        <v>317</v>
      </c>
      <c r="F21" s="15" t="s">
        <v>345</v>
      </c>
      <c r="G21" s="16">
        <v>14.62</v>
      </c>
      <c r="H21" s="17">
        <v>65</v>
      </c>
      <c r="I21" s="17">
        <v>160</v>
      </c>
      <c r="J21" s="91" t="s">
        <v>60</v>
      </c>
      <c r="K21" s="36">
        <v>400</v>
      </c>
      <c r="L21" s="18">
        <f t="shared" si="0"/>
        <v>988.89999999999986</v>
      </c>
      <c r="M21" s="309">
        <f>G21*I21</f>
        <v>2339.1999999999998</v>
      </c>
      <c r="N21" s="241">
        <f t="shared" si="1"/>
        <v>950.3</v>
      </c>
    </row>
    <row r="22" spans="1:14" s="20" customFormat="1">
      <c r="A22" s="329" t="s">
        <v>340</v>
      </c>
      <c r="B22" s="337" t="s">
        <v>428</v>
      </c>
      <c r="C22" s="326" t="s">
        <v>358</v>
      </c>
      <c r="D22" s="349" t="s">
        <v>341</v>
      </c>
      <c r="E22" s="349" t="s">
        <v>342</v>
      </c>
      <c r="F22" s="15" t="s">
        <v>37</v>
      </c>
      <c r="G22" s="16">
        <v>3.6</v>
      </c>
      <c r="H22" s="36">
        <v>295</v>
      </c>
      <c r="I22" s="17">
        <v>390</v>
      </c>
      <c r="J22" s="326" t="s">
        <v>21</v>
      </c>
      <c r="K22" s="36">
        <v>122.5</v>
      </c>
      <c r="L22" s="18">
        <f t="shared" si="0"/>
        <v>219.5</v>
      </c>
      <c r="M22" s="309">
        <f t="shared" si="2"/>
        <v>1404</v>
      </c>
      <c r="N22" s="257">
        <f t="shared" si="1"/>
        <v>1062</v>
      </c>
    </row>
    <row r="23" spans="1:14" s="20" customFormat="1">
      <c r="A23" s="330"/>
      <c r="B23" s="339"/>
      <c r="C23" s="327"/>
      <c r="D23" s="349"/>
      <c r="E23" s="349"/>
      <c r="F23" s="15" t="s">
        <v>36</v>
      </c>
      <c r="G23" s="16">
        <v>2.16</v>
      </c>
      <c r="H23" s="36">
        <v>240</v>
      </c>
      <c r="I23" s="17">
        <v>335</v>
      </c>
      <c r="J23" s="327"/>
      <c r="K23" s="36">
        <v>122.5</v>
      </c>
      <c r="L23" s="18">
        <f t="shared" si="0"/>
        <v>82.700000000000017</v>
      </c>
      <c r="M23" s="309">
        <f t="shared" si="2"/>
        <v>723.6</v>
      </c>
      <c r="N23" s="257">
        <f t="shared" si="1"/>
        <v>518.40000000000009</v>
      </c>
    </row>
    <row r="24" spans="1:14" s="20" customFormat="1">
      <c r="A24" s="330"/>
      <c r="B24" s="339"/>
      <c r="C24" s="327"/>
      <c r="D24" s="349"/>
      <c r="E24" s="349"/>
      <c r="F24" s="15" t="s">
        <v>35</v>
      </c>
      <c r="G24" s="16">
        <v>2.78</v>
      </c>
      <c r="H24" s="36">
        <v>180</v>
      </c>
      <c r="I24" s="17">
        <v>275</v>
      </c>
      <c r="J24" s="327"/>
      <c r="K24" s="36">
        <v>122.5</v>
      </c>
      <c r="L24" s="18">
        <f t="shared" si="0"/>
        <v>141.59999999999997</v>
      </c>
      <c r="M24" s="309">
        <f t="shared" si="2"/>
        <v>764.5</v>
      </c>
      <c r="N24" s="257">
        <f t="shared" si="1"/>
        <v>500.4</v>
      </c>
    </row>
    <row r="25" spans="1:14" s="20" customFormat="1">
      <c r="A25" s="330"/>
      <c r="B25" s="339"/>
      <c r="C25" s="327"/>
      <c r="D25" s="349"/>
      <c r="E25" s="349"/>
      <c r="F25" s="15" t="s">
        <v>34</v>
      </c>
      <c r="G25" s="16">
        <v>0</v>
      </c>
      <c r="H25" s="36">
        <v>115</v>
      </c>
      <c r="I25" s="17">
        <v>205</v>
      </c>
      <c r="J25" s="327"/>
      <c r="K25" s="36">
        <v>122.5</v>
      </c>
      <c r="L25" s="18">
        <f t="shared" si="0"/>
        <v>-122.5</v>
      </c>
      <c r="M25" s="309">
        <f t="shared" si="2"/>
        <v>0</v>
      </c>
      <c r="N25" s="257">
        <f t="shared" si="1"/>
        <v>0</v>
      </c>
    </row>
    <row r="26" spans="1:14" s="20" customFormat="1">
      <c r="A26" s="330"/>
      <c r="B26" s="339"/>
      <c r="C26" s="327"/>
      <c r="D26" s="349"/>
      <c r="E26" s="349"/>
      <c r="F26" s="15" t="s">
        <v>343</v>
      </c>
      <c r="G26" s="16">
        <v>1.44</v>
      </c>
      <c r="H26" s="36">
        <v>40</v>
      </c>
      <c r="I26" s="17">
        <v>130</v>
      </c>
      <c r="J26" s="327"/>
      <c r="K26" s="36">
        <v>122.5</v>
      </c>
      <c r="L26" s="18">
        <f t="shared" si="0"/>
        <v>7.0999999999999943</v>
      </c>
      <c r="M26" s="309">
        <f t="shared" si="2"/>
        <v>187.2</v>
      </c>
      <c r="N26" s="257">
        <f t="shared" si="1"/>
        <v>57.599999999999994</v>
      </c>
    </row>
    <row r="27" spans="1:14" s="20" customFormat="1">
      <c r="A27" s="330"/>
      <c r="B27" s="338"/>
      <c r="C27" s="327"/>
      <c r="D27" s="349"/>
      <c r="E27" s="349"/>
      <c r="F27" s="15" t="s">
        <v>344</v>
      </c>
      <c r="G27" s="16">
        <v>4.32</v>
      </c>
      <c r="H27" s="82">
        <v>-10</v>
      </c>
      <c r="I27" s="17">
        <v>75</v>
      </c>
      <c r="J27" s="328"/>
      <c r="K27" s="36">
        <v>122.5</v>
      </c>
      <c r="L27" s="18">
        <f t="shared" si="0"/>
        <v>244.70000000000005</v>
      </c>
      <c r="M27" s="309">
        <f t="shared" si="2"/>
        <v>324</v>
      </c>
      <c r="N27" s="241">
        <f t="shared" si="1"/>
        <v>-43.2</v>
      </c>
    </row>
    <row r="28" spans="1:14" s="20" customFormat="1">
      <c r="A28" s="331"/>
      <c r="B28" s="115" t="s">
        <v>429</v>
      </c>
      <c r="C28" s="328"/>
      <c r="D28" s="99" t="s">
        <v>383</v>
      </c>
      <c r="E28" s="17" t="s">
        <v>17</v>
      </c>
      <c r="F28" s="15" t="s">
        <v>344</v>
      </c>
      <c r="G28" s="16">
        <v>4.32</v>
      </c>
      <c r="H28" s="36">
        <v>0</v>
      </c>
      <c r="I28" s="17">
        <v>10</v>
      </c>
      <c r="J28" s="63"/>
      <c r="K28" s="36">
        <v>0</v>
      </c>
      <c r="L28" s="18">
        <v>0</v>
      </c>
      <c r="M28" s="309">
        <f t="shared" si="2"/>
        <v>43.2</v>
      </c>
      <c r="N28" s="241">
        <f t="shared" si="1"/>
        <v>0</v>
      </c>
    </row>
    <row r="29" spans="1:14" s="20" customFormat="1">
      <c r="A29" s="329" t="s">
        <v>350</v>
      </c>
      <c r="B29" s="337" t="s">
        <v>431</v>
      </c>
      <c r="C29" s="326" t="s">
        <v>374</v>
      </c>
      <c r="D29" s="329" t="s">
        <v>303</v>
      </c>
      <c r="E29" s="329" t="s">
        <v>149</v>
      </c>
      <c r="F29" s="15" t="s">
        <v>351</v>
      </c>
      <c r="G29" s="16">
        <v>14.84</v>
      </c>
      <c r="H29" s="36">
        <v>220</v>
      </c>
      <c r="I29" s="17">
        <v>320</v>
      </c>
      <c r="J29" s="326" t="s">
        <v>152</v>
      </c>
      <c r="K29" s="36">
        <v>470</v>
      </c>
      <c r="L29" s="18">
        <f>(I29-H29)*G29-K29</f>
        <v>1014</v>
      </c>
      <c r="M29" s="309">
        <f t="shared" si="2"/>
        <v>4748.8</v>
      </c>
      <c r="N29" s="241">
        <f t="shared" si="1"/>
        <v>3264.8</v>
      </c>
    </row>
    <row r="30" spans="1:14" s="20" customFormat="1">
      <c r="A30" s="331"/>
      <c r="B30" s="338"/>
      <c r="C30" s="328"/>
      <c r="D30" s="331"/>
      <c r="E30" s="331"/>
      <c r="F30" s="15" t="s">
        <v>352</v>
      </c>
      <c r="G30" s="16">
        <v>2.76</v>
      </c>
      <c r="H30" s="36">
        <v>300</v>
      </c>
      <c r="I30" s="17">
        <v>380</v>
      </c>
      <c r="J30" s="328"/>
      <c r="K30" s="36">
        <v>470</v>
      </c>
      <c r="L30" s="18">
        <f t="shared" si="0"/>
        <v>-249.20000000000002</v>
      </c>
      <c r="M30" s="309">
        <f t="shared" si="2"/>
        <v>1048.8</v>
      </c>
      <c r="N30" s="241">
        <f>G30*H30</f>
        <v>827.99999999999989</v>
      </c>
    </row>
    <row r="31" spans="1:14" s="20" customFormat="1">
      <c r="A31" s="329" t="s">
        <v>354</v>
      </c>
      <c r="B31" s="114" t="s">
        <v>447</v>
      </c>
      <c r="C31" s="326" t="s">
        <v>365</v>
      </c>
      <c r="D31" s="37" t="s">
        <v>212</v>
      </c>
      <c r="E31" s="37" t="s">
        <v>48</v>
      </c>
      <c r="F31" s="15" t="s">
        <v>213</v>
      </c>
      <c r="G31" s="16">
        <v>2.2200000000000002</v>
      </c>
      <c r="H31" s="36">
        <v>20</v>
      </c>
      <c r="I31" s="17">
        <v>150</v>
      </c>
      <c r="J31" s="22" t="s">
        <v>359</v>
      </c>
      <c r="K31" s="36">
        <v>292</v>
      </c>
      <c r="L31" s="18">
        <f t="shared" si="0"/>
        <v>-3.3999999999999773</v>
      </c>
      <c r="M31" s="309">
        <f t="shared" si="2"/>
        <v>333.00000000000006</v>
      </c>
      <c r="N31" s="241">
        <f t="shared" si="1"/>
        <v>44.400000000000006</v>
      </c>
    </row>
    <row r="32" spans="1:14" s="20" customFormat="1">
      <c r="A32" s="331"/>
      <c r="B32" s="114" t="s">
        <v>512</v>
      </c>
      <c r="C32" s="328"/>
      <c r="D32" s="335" t="s">
        <v>401</v>
      </c>
      <c r="E32" s="336"/>
      <c r="F32" s="15"/>
      <c r="G32" s="16">
        <v>1</v>
      </c>
      <c r="H32" s="17">
        <v>0</v>
      </c>
      <c r="I32" s="17">
        <v>392</v>
      </c>
      <c r="J32" s="22"/>
      <c r="K32" s="36">
        <v>0</v>
      </c>
      <c r="L32" s="18">
        <f t="shared" si="0"/>
        <v>392</v>
      </c>
      <c r="M32" s="309">
        <f t="shared" si="2"/>
        <v>392</v>
      </c>
      <c r="N32" s="241">
        <f t="shared" si="1"/>
        <v>0</v>
      </c>
    </row>
    <row r="33" spans="1:14" s="20" customFormat="1">
      <c r="A33" s="37" t="s">
        <v>360</v>
      </c>
      <c r="B33" s="114" t="s">
        <v>432</v>
      </c>
      <c r="C33" s="22" t="s">
        <v>388</v>
      </c>
      <c r="D33" s="37" t="s">
        <v>361</v>
      </c>
      <c r="E33" s="37" t="s">
        <v>362</v>
      </c>
      <c r="F33" s="15" t="s">
        <v>363</v>
      </c>
      <c r="G33" s="16">
        <v>18.760000000000002</v>
      </c>
      <c r="H33" s="36">
        <v>385</v>
      </c>
      <c r="I33" s="17">
        <v>431.2</v>
      </c>
      <c r="J33" s="22" t="s">
        <v>21</v>
      </c>
      <c r="K33" s="36">
        <v>450</v>
      </c>
      <c r="L33" s="18">
        <f t="shared" si="0"/>
        <v>416.71199999999988</v>
      </c>
      <c r="M33" s="309">
        <f t="shared" si="2"/>
        <v>8089.3120000000008</v>
      </c>
      <c r="N33" s="241">
        <f t="shared" si="1"/>
        <v>7222.6</v>
      </c>
    </row>
    <row r="34" spans="1:14" s="20" customFormat="1">
      <c r="A34" s="329" t="s">
        <v>364</v>
      </c>
      <c r="B34" s="332" t="s">
        <v>474</v>
      </c>
      <c r="C34" s="326" t="s">
        <v>389</v>
      </c>
      <c r="D34" s="329" t="s">
        <v>69</v>
      </c>
      <c r="E34" s="329" t="s">
        <v>451</v>
      </c>
      <c r="F34" s="15" t="s">
        <v>70</v>
      </c>
      <c r="G34" s="16">
        <v>8.52</v>
      </c>
      <c r="H34" s="36">
        <v>335</v>
      </c>
      <c r="I34" s="17">
        <v>390</v>
      </c>
      <c r="J34" s="326" t="s">
        <v>95</v>
      </c>
      <c r="K34" s="36">
        <v>95</v>
      </c>
      <c r="L34" s="18">
        <f t="shared" si="0"/>
        <v>373.59999999999997</v>
      </c>
      <c r="M34" s="309">
        <f t="shared" si="2"/>
        <v>3322.7999999999997</v>
      </c>
      <c r="N34" s="257">
        <f t="shared" si="1"/>
        <v>2854.2</v>
      </c>
    </row>
    <row r="35" spans="1:14" s="20" customFormat="1">
      <c r="A35" s="330"/>
      <c r="B35" s="333"/>
      <c r="C35" s="327"/>
      <c r="D35" s="330"/>
      <c r="E35" s="330"/>
      <c r="F35" s="15" t="s">
        <v>36</v>
      </c>
      <c r="G35" s="16">
        <v>7.14</v>
      </c>
      <c r="H35" s="36">
        <v>280</v>
      </c>
      <c r="I35" s="17">
        <v>335</v>
      </c>
      <c r="J35" s="327"/>
      <c r="K35" s="36">
        <v>95</v>
      </c>
      <c r="L35" s="18">
        <f t="shared" si="0"/>
        <v>297.7</v>
      </c>
      <c r="M35" s="309">
        <f t="shared" si="2"/>
        <v>2391.9</v>
      </c>
      <c r="N35" s="257">
        <f t="shared" si="1"/>
        <v>1999.1999999999998</v>
      </c>
    </row>
    <row r="36" spans="1:14" s="20" customFormat="1">
      <c r="A36" s="330"/>
      <c r="B36" s="333"/>
      <c r="C36" s="327"/>
      <c r="D36" s="330"/>
      <c r="E36" s="330"/>
      <c r="F36" s="15" t="s">
        <v>35</v>
      </c>
      <c r="G36" s="16">
        <v>0</v>
      </c>
      <c r="H36" s="36">
        <v>220</v>
      </c>
      <c r="I36" s="17">
        <v>275</v>
      </c>
      <c r="J36" s="327"/>
      <c r="K36" s="36">
        <v>95</v>
      </c>
      <c r="L36" s="18">
        <f t="shared" si="0"/>
        <v>-95</v>
      </c>
      <c r="M36" s="309">
        <f t="shared" si="2"/>
        <v>0</v>
      </c>
      <c r="N36" s="257">
        <f t="shared" si="1"/>
        <v>0</v>
      </c>
    </row>
    <row r="37" spans="1:14" s="20" customFormat="1">
      <c r="A37" s="331"/>
      <c r="B37" s="334"/>
      <c r="C37" s="328"/>
      <c r="D37" s="331"/>
      <c r="E37" s="331"/>
      <c r="F37" s="15" t="s">
        <v>271</v>
      </c>
      <c r="G37" s="16">
        <v>0</v>
      </c>
      <c r="H37" s="36">
        <v>120</v>
      </c>
      <c r="I37" s="17">
        <v>130</v>
      </c>
      <c r="J37" s="328"/>
      <c r="K37" s="36">
        <v>95</v>
      </c>
      <c r="L37" s="18">
        <f t="shared" si="0"/>
        <v>-95</v>
      </c>
      <c r="M37" s="309">
        <f t="shared" si="2"/>
        <v>0</v>
      </c>
      <c r="N37" s="257">
        <f t="shared" si="1"/>
        <v>0</v>
      </c>
    </row>
    <row r="38" spans="1:14" s="20" customFormat="1">
      <c r="A38" s="37" t="s">
        <v>368</v>
      </c>
      <c r="B38" s="67" t="s">
        <v>448</v>
      </c>
      <c r="C38" s="23" t="s">
        <v>408</v>
      </c>
      <c r="D38" s="37" t="s">
        <v>29</v>
      </c>
      <c r="E38" s="37" t="s">
        <v>108</v>
      </c>
      <c r="F38" s="15" t="s">
        <v>30</v>
      </c>
      <c r="G38" s="16">
        <v>2.7</v>
      </c>
      <c r="H38" s="36">
        <v>380</v>
      </c>
      <c r="I38" s="17">
        <v>1203.7</v>
      </c>
      <c r="J38" s="22" t="s">
        <v>27</v>
      </c>
      <c r="K38" s="36">
        <v>275</v>
      </c>
      <c r="L38" s="18">
        <f>(I38-H38)*G38-K38</f>
        <v>1948.9900000000002</v>
      </c>
      <c r="M38" s="309">
        <f t="shared" si="2"/>
        <v>3249.9900000000002</v>
      </c>
      <c r="N38" s="241">
        <f t="shared" si="1"/>
        <v>1026</v>
      </c>
    </row>
    <row r="39" spans="1:14" s="20" customFormat="1">
      <c r="A39" s="329" t="s">
        <v>375</v>
      </c>
      <c r="B39" s="337" t="s">
        <v>482</v>
      </c>
      <c r="C39" s="326" t="s">
        <v>388</v>
      </c>
      <c r="D39" s="329" t="s">
        <v>32</v>
      </c>
      <c r="E39" s="329" t="s">
        <v>377</v>
      </c>
      <c r="F39" s="15" t="s">
        <v>37</v>
      </c>
      <c r="G39" s="16">
        <v>1.48</v>
      </c>
      <c r="H39" s="36">
        <v>135</v>
      </c>
      <c r="I39" s="17">
        <v>390</v>
      </c>
      <c r="J39" s="326" t="s">
        <v>21</v>
      </c>
      <c r="K39" s="36">
        <v>147</v>
      </c>
      <c r="L39" s="18">
        <f t="shared" ref="L39:L54" si="3">(I39-H39)*G39-K39</f>
        <v>230.39999999999998</v>
      </c>
      <c r="M39" s="309">
        <f t="shared" si="2"/>
        <v>577.20000000000005</v>
      </c>
      <c r="N39" s="257">
        <f t="shared" si="1"/>
        <v>199.8</v>
      </c>
    </row>
    <row r="40" spans="1:14" s="20" customFormat="1">
      <c r="A40" s="330"/>
      <c r="B40" s="339"/>
      <c r="C40" s="327"/>
      <c r="D40" s="330"/>
      <c r="E40" s="330"/>
      <c r="F40" s="15" t="s">
        <v>36</v>
      </c>
      <c r="G40" s="16">
        <v>0</v>
      </c>
      <c r="H40" s="36">
        <v>275</v>
      </c>
      <c r="I40" s="17">
        <v>335</v>
      </c>
      <c r="J40" s="327"/>
      <c r="K40" s="36">
        <v>147</v>
      </c>
      <c r="L40" s="18">
        <f t="shared" si="3"/>
        <v>-147</v>
      </c>
      <c r="M40" s="309">
        <f t="shared" si="2"/>
        <v>0</v>
      </c>
      <c r="N40" s="257">
        <f t="shared" si="1"/>
        <v>0</v>
      </c>
    </row>
    <row r="41" spans="1:14" s="20" customFormat="1">
      <c r="A41" s="330"/>
      <c r="B41" s="339"/>
      <c r="C41" s="327"/>
      <c r="D41" s="330"/>
      <c r="E41" s="330"/>
      <c r="F41" s="15" t="s">
        <v>35</v>
      </c>
      <c r="G41" s="16">
        <v>12.62</v>
      </c>
      <c r="H41" s="36">
        <v>205</v>
      </c>
      <c r="I41" s="17">
        <v>275</v>
      </c>
      <c r="J41" s="327"/>
      <c r="K41" s="36">
        <v>147</v>
      </c>
      <c r="L41" s="18">
        <f t="shared" si="3"/>
        <v>736.4</v>
      </c>
      <c r="M41" s="309">
        <f t="shared" si="2"/>
        <v>3470.5</v>
      </c>
      <c r="N41" s="257">
        <f t="shared" si="1"/>
        <v>2587.1</v>
      </c>
    </row>
    <row r="42" spans="1:14" s="20" customFormat="1">
      <c r="A42" s="330"/>
      <c r="B42" s="339"/>
      <c r="C42" s="327"/>
      <c r="D42" s="330"/>
      <c r="E42" s="330"/>
      <c r="F42" s="15" t="s">
        <v>34</v>
      </c>
      <c r="G42" s="16">
        <v>3.72</v>
      </c>
      <c r="H42" s="111">
        <v>135</v>
      </c>
      <c r="I42" s="17">
        <v>275</v>
      </c>
      <c r="J42" s="327"/>
      <c r="K42" s="36">
        <v>147</v>
      </c>
      <c r="L42" s="18">
        <f t="shared" si="3"/>
        <v>373.80000000000007</v>
      </c>
      <c r="M42" s="309">
        <f t="shared" si="2"/>
        <v>1023</v>
      </c>
      <c r="N42" s="257">
        <f t="shared" si="1"/>
        <v>502.20000000000005</v>
      </c>
    </row>
    <row r="43" spans="1:14" s="20" customFormat="1">
      <c r="A43" s="331"/>
      <c r="B43" s="338"/>
      <c r="C43" s="328"/>
      <c r="D43" s="331"/>
      <c r="E43" s="331"/>
      <c r="F43" s="15" t="s">
        <v>33</v>
      </c>
      <c r="G43" s="16">
        <v>0</v>
      </c>
      <c r="H43" s="36">
        <v>75</v>
      </c>
      <c r="I43" s="17">
        <v>130</v>
      </c>
      <c r="J43" s="328"/>
      <c r="K43" s="36">
        <v>147</v>
      </c>
      <c r="L43" s="18">
        <f t="shared" si="3"/>
        <v>-147</v>
      </c>
      <c r="M43" s="309">
        <f t="shared" si="2"/>
        <v>0</v>
      </c>
      <c r="N43" s="257">
        <f t="shared" si="1"/>
        <v>0</v>
      </c>
    </row>
    <row r="44" spans="1:14" s="20" customFormat="1">
      <c r="A44" s="329" t="s">
        <v>379</v>
      </c>
      <c r="B44" s="337" t="s">
        <v>483</v>
      </c>
      <c r="C44" s="326" t="s">
        <v>445</v>
      </c>
      <c r="D44" s="329" t="s">
        <v>17</v>
      </c>
      <c r="E44" s="329" t="s">
        <v>390</v>
      </c>
      <c r="F44" s="15" t="s">
        <v>19</v>
      </c>
      <c r="G44" s="16">
        <v>13.382999999999999</v>
      </c>
      <c r="H44" s="36">
        <v>485</v>
      </c>
      <c r="I44" s="17">
        <v>550</v>
      </c>
      <c r="J44" s="326" t="s">
        <v>21</v>
      </c>
      <c r="K44" s="36">
        <v>325</v>
      </c>
      <c r="L44" s="18">
        <f t="shared" si="3"/>
        <v>544.89499999999998</v>
      </c>
      <c r="M44" s="309">
        <f t="shared" si="2"/>
        <v>7360.65</v>
      </c>
      <c r="N44" s="257">
        <f t="shared" si="1"/>
        <v>6490.7549999999992</v>
      </c>
    </row>
    <row r="45" spans="1:14" s="20" customFormat="1">
      <c r="A45" s="331"/>
      <c r="B45" s="338"/>
      <c r="C45" s="328"/>
      <c r="D45" s="331"/>
      <c r="E45" s="331"/>
      <c r="F45" s="15" t="s">
        <v>304</v>
      </c>
      <c r="G45" s="16">
        <v>2.4180000000000001</v>
      </c>
      <c r="H45" s="36">
        <v>435</v>
      </c>
      <c r="I45" s="17">
        <v>500</v>
      </c>
      <c r="J45" s="328"/>
      <c r="K45" s="36">
        <v>325</v>
      </c>
      <c r="L45" s="18">
        <f t="shared" si="3"/>
        <v>-167.82999999999998</v>
      </c>
      <c r="M45" s="309">
        <f t="shared" si="2"/>
        <v>1209</v>
      </c>
      <c r="N45" s="257">
        <f t="shared" si="1"/>
        <v>1051.8300000000002</v>
      </c>
    </row>
    <row r="46" spans="1:14" s="20" customFormat="1">
      <c r="A46" s="329" t="s">
        <v>384</v>
      </c>
      <c r="B46" s="337" t="s">
        <v>520</v>
      </c>
      <c r="C46" s="326" t="s">
        <v>385</v>
      </c>
      <c r="D46" s="329" t="s">
        <v>274</v>
      </c>
      <c r="E46" s="329" t="s">
        <v>276</v>
      </c>
      <c r="F46" s="15" t="s">
        <v>278</v>
      </c>
      <c r="G46" s="16">
        <v>2.33</v>
      </c>
      <c r="H46" s="36">
        <v>330</v>
      </c>
      <c r="I46" s="17">
        <v>550</v>
      </c>
      <c r="J46" s="326" t="s">
        <v>42</v>
      </c>
      <c r="K46" s="36">
        <v>110</v>
      </c>
      <c r="L46" s="18">
        <f t="shared" si="3"/>
        <v>402.6</v>
      </c>
      <c r="M46" s="309">
        <f t="shared" si="2"/>
        <v>1281.5</v>
      </c>
      <c r="N46" s="241">
        <f t="shared" si="1"/>
        <v>768.9</v>
      </c>
    </row>
    <row r="47" spans="1:14" s="20" customFormat="1">
      <c r="A47" s="331"/>
      <c r="B47" s="338"/>
      <c r="C47" s="328"/>
      <c r="D47" s="331"/>
      <c r="E47" s="331"/>
      <c r="F47" s="15" t="s">
        <v>78</v>
      </c>
      <c r="G47" s="16">
        <v>1.655</v>
      </c>
      <c r="H47" s="36">
        <v>160</v>
      </c>
      <c r="I47" s="17">
        <v>400</v>
      </c>
      <c r="J47" s="328"/>
      <c r="K47" s="36">
        <v>110</v>
      </c>
      <c r="L47" s="18">
        <f t="shared" si="3"/>
        <v>287.2</v>
      </c>
      <c r="M47" s="309">
        <f t="shared" si="2"/>
        <v>662</v>
      </c>
      <c r="N47" s="241">
        <f t="shared" si="1"/>
        <v>264.8</v>
      </c>
    </row>
    <row r="48" spans="1:14" s="20" customFormat="1">
      <c r="A48" s="37" t="s">
        <v>391</v>
      </c>
      <c r="B48" s="114" t="s">
        <v>521</v>
      </c>
      <c r="C48" s="22" t="s">
        <v>399</v>
      </c>
      <c r="D48" s="37" t="s">
        <v>284</v>
      </c>
      <c r="E48" s="37" t="s">
        <v>24</v>
      </c>
      <c r="F48" s="15" t="s">
        <v>392</v>
      </c>
      <c r="G48" s="16">
        <v>3.5</v>
      </c>
      <c r="H48" s="36">
        <v>40</v>
      </c>
      <c r="I48" s="17">
        <v>250</v>
      </c>
      <c r="J48" s="22" t="s">
        <v>42</v>
      </c>
      <c r="K48" s="36">
        <v>240</v>
      </c>
      <c r="L48" s="18">
        <f t="shared" si="3"/>
        <v>495</v>
      </c>
      <c r="M48" s="309">
        <f t="shared" si="2"/>
        <v>875</v>
      </c>
      <c r="N48" s="241">
        <f t="shared" si="1"/>
        <v>140</v>
      </c>
    </row>
    <row r="49" spans="1:14" s="20" customFormat="1">
      <c r="A49" s="329" t="s">
        <v>404</v>
      </c>
      <c r="B49" s="337" t="s">
        <v>537</v>
      </c>
      <c r="C49" s="22" t="s">
        <v>452</v>
      </c>
      <c r="D49" s="37" t="s">
        <v>540</v>
      </c>
      <c r="E49" s="329" t="s">
        <v>233</v>
      </c>
      <c r="F49" s="15" t="s">
        <v>539</v>
      </c>
      <c r="G49" s="16">
        <v>1</v>
      </c>
      <c r="H49" s="17">
        <v>0</v>
      </c>
      <c r="I49" s="17">
        <v>320</v>
      </c>
      <c r="J49" s="22" t="s">
        <v>42</v>
      </c>
      <c r="K49" s="36">
        <v>318</v>
      </c>
      <c r="L49" s="60">
        <f t="shared" si="3"/>
        <v>2</v>
      </c>
      <c r="M49" s="309">
        <f t="shared" si="2"/>
        <v>320</v>
      </c>
      <c r="N49" s="241">
        <f t="shared" si="1"/>
        <v>0</v>
      </c>
    </row>
    <row r="50" spans="1:14" s="20" customFormat="1">
      <c r="A50" s="331"/>
      <c r="B50" s="338"/>
      <c r="C50" s="63"/>
      <c r="D50" s="62" t="s">
        <v>538</v>
      </c>
      <c r="E50" s="331"/>
      <c r="F50" s="133" t="s">
        <v>541</v>
      </c>
      <c r="G50" s="16">
        <v>4.5</v>
      </c>
      <c r="H50" s="36">
        <v>290</v>
      </c>
      <c r="I50" s="17">
        <v>410</v>
      </c>
      <c r="J50" s="63"/>
      <c r="K50" s="36">
        <v>0</v>
      </c>
      <c r="L50" s="60">
        <f t="shared" si="3"/>
        <v>540</v>
      </c>
      <c r="M50" s="309">
        <f t="shared" si="2"/>
        <v>1845</v>
      </c>
      <c r="N50" s="241">
        <f>G50*H50</f>
        <v>1305</v>
      </c>
    </row>
    <row r="51" spans="1:14" s="20" customFormat="1">
      <c r="A51" s="329" t="s">
        <v>405</v>
      </c>
      <c r="B51" s="332" t="s">
        <v>450</v>
      </c>
      <c r="C51" s="326" t="s">
        <v>407</v>
      </c>
      <c r="D51" s="329" t="s">
        <v>402</v>
      </c>
      <c r="E51" s="329" t="s">
        <v>233</v>
      </c>
      <c r="F51" s="350" t="s">
        <v>403</v>
      </c>
      <c r="G51" s="16">
        <v>18.605</v>
      </c>
      <c r="H51" s="36">
        <v>342</v>
      </c>
      <c r="I51" s="17">
        <v>410</v>
      </c>
      <c r="J51" s="326" t="s">
        <v>152</v>
      </c>
      <c r="K51" s="36">
        <v>450</v>
      </c>
      <c r="L51" s="18">
        <f t="shared" si="3"/>
        <v>815.1400000000001</v>
      </c>
      <c r="M51" s="309">
        <f t="shared" si="2"/>
        <v>7628.05</v>
      </c>
      <c r="N51" s="241">
        <f t="shared" si="1"/>
        <v>6362.91</v>
      </c>
    </row>
    <row r="52" spans="1:14" s="20" customFormat="1">
      <c r="A52" s="330"/>
      <c r="B52" s="333"/>
      <c r="C52" s="327"/>
      <c r="D52" s="330"/>
      <c r="E52" s="330"/>
      <c r="F52" s="351"/>
      <c r="G52" s="16">
        <v>3.5000000000000003E-2</v>
      </c>
      <c r="H52" s="17">
        <v>0</v>
      </c>
      <c r="I52" s="17">
        <v>410</v>
      </c>
      <c r="J52" s="327"/>
      <c r="K52" s="36">
        <v>0</v>
      </c>
      <c r="L52" s="18">
        <f t="shared" si="3"/>
        <v>14.350000000000001</v>
      </c>
      <c r="M52" s="309">
        <f t="shared" si="2"/>
        <v>14.350000000000001</v>
      </c>
      <c r="N52" s="241">
        <f t="shared" si="1"/>
        <v>0</v>
      </c>
    </row>
    <row r="53" spans="1:14" s="20" customFormat="1">
      <c r="A53" s="330"/>
      <c r="B53" s="333"/>
      <c r="C53" s="327"/>
      <c r="D53" s="330"/>
      <c r="E53" s="330"/>
      <c r="F53" s="58" t="s">
        <v>1362</v>
      </c>
      <c r="G53" s="16">
        <v>0.64500000000000002</v>
      </c>
      <c r="H53" s="36">
        <v>290</v>
      </c>
      <c r="I53" s="17">
        <v>420</v>
      </c>
      <c r="J53" s="327"/>
      <c r="K53" s="36"/>
      <c r="L53" s="18">
        <f t="shared" si="3"/>
        <v>83.850000000000009</v>
      </c>
      <c r="M53" s="309">
        <f t="shared" si="2"/>
        <v>270.90000000000003</v>
      </c>
      <c r="N53" s="241">
        <f t="shared" si="1"/>
        <v>187.05</v>
      </c>
    </row>
    <row r="54" spans="1:14" s="20" customFormat="1">
      <c r="A54" s="331"/>
      <c r="B54" s="334"/>
      <c r="C54" s="328"/>
      <c r="D54" s="331"/>
      <c r="E54" s="331"/>
      <c r="F54" s="58" t="s">
        <v>453</v>
      </c>
      <c r="G54" s="16">
        <v>1</v>
      </c>
      <c r="H54" s="17">
        <v>0</v>
      </c>
      <c r="I54" s="17">
        <v>450</v>
      </c>
      <c r="J54" s="328"/>
      <c r="K54" s="36">
        <v>0</v>
      </c>
      <c r="L54" s="18">
        <f t="shared" si="3"/>
        <v>450</v>
      </c>
      <c r="M54" s="309">
        <f t="shared" si="2"/>
        <v>450</v>
      </c>
      <c r="N54" s="241">
        <f t="shared" si="1"/>
        <v>0</v>
      </c>
    </row>
    <row r="55" spans="1:14" s="20" customFormat="1">
      <c r="A55" s="329" t="s">
        <v>413</v>
      </c>
      <c r="B55" s="337" t="s">
        <v>520</v>
      </c>
      <c r="C55" s="326" t="s">
        <v>435</v>
      </c>
      <c r="D55" s="329" t="s">
        <v>274</v>
      </c>
      <c r="E55" s="329" t="s">
        <v>276</v>
      </c>
      <c r="F55" s="15" t="s">
        <v>278</v>
      </c>
      <c r="G55" s="16">
        <v>0</v>
      </c>
      <c r="H55" s="36">
        <v>330</v>
      </c>
      <c r="I55" s="17">
        <v>550</v>
      </c>
      <c r="J55" s="326" t="s">
        <v>42</v>
      </c>
      <c r="K55" s="36">
        <v>110</v>
      </c>
      <c r="L55" s="18">
        <f t="shared" ref="L55:L70" si="4">(I55-H55)*G55-K55</f>
        <v>-110</v>
      </c>
      <c r="M55" s="309">
        <f t="shared" ref="M55:M70" si="5">G55*I55</f>
        <v>0</v>
      </c>
      <c r="N55" s="241">
        <f t="shared" si="1"/>
        <v>0</v>
      </c>
    </row>
    <row r="56" spans="1:14" s="20" customFormat="1">
      <c r="A56" s="331"/>
      <c r="B56" s="338"/>
      <c r="C56" s="328"/>
      <c r="D56" s="331"/>
      <c r="E56" s="331"/>
      <c r="F56" s="15" t="s">
        <v>78</v>
      </c>
      <c r="G56" s="16">
        <v>2.4849999999999999</v>
      </c>
      <c r="H56" s="36">
        <v>110</v>
      </c>
      <c r="I56" s="17">
        <v>400</v>
      </c>
      <c r="J56" s="328"/>
      <c r="K56" s="36">
        <v>110</v>
      </c>
      <c r="L56" s="18">
        <f t="shared" si="4"/>
        <v>610.65</v>
      </c>
      <c r="M56" s="309">
        <f t="shared" si="5"/>
        <v>994</v>
      </c>
      <c r="N56" s="241">
        <f t="shared" si="1"/>
        <v>273.34999999999997</v>
      </c>
    </row>
    <row r="57" spans="1:14" s="20" customFormat="1">
      <c r="A57" s="329" t="s">
        <v>414</v>
      </c>
      <c r="B57" s="337" t="s">
        <v>475</v>
      </c>
      <c r="C57" s="326" t="s">
        <v>430</v>
      </c>
      <c r="D57" s="329" t="s">
        <v>32</v>
      </c>
      <c r="E57" s="329" t="s">
        <v>415</v>
      </c>
      <c r="F57" s="15" t="s">
        <v>37</v>
      </c>
      <c r="G57" s="16">
        <v>0</v>
      </c>
      <c r="H57" s="36">
        <v>330</v>
      </c>
      <c r="I57" s="17">
        <v>390</v>
      </c>
      <c r="J57" s="326" t="s">
        <v>21</v>
      </c>
      <c r="K57" s="36">
        <v>147</v>
      </c>
      <c r="L57" s="18">
        <f t="shared" si="4"/>
        <v>-147</v>
      </c>
      <c r="M57" s="309">
        <f t="shared" si="5"/>
        <v>0</v>
      </c>
      <c r="N57" s="257">
        <f t="shared" si="1"/>
        <v>0</v>
      </c>
    </row>
    <row r="58" spans="1:14" s="20" customFormat="1">
      <c r="A58" s="330"/>
      <c r="B58" s="339"/>
      <c r="C58" s="327"/>
      <c r="D58" s="330"/>
      <c r="E58" s="330"/>
      <c r="F58" s="15" t="s">
        <v>36</v>
      </c>
      <c r="G58" s="16">
        <v>0</v>
      </c>
      <c r="H58" s="36">
        <v>275</v>
      </c>
      <c r="I58" s="17">
        <v>335</v>
      </c>
      <c r="J58" s="327"/>
      <c r="K58" s="36">
        <v>147</v>
      </c>
      <c r="L58" s="18">
        <f t="shared" si="4"/>
        <v>-147</v>
      </c>
      <c r="M58" s="309">
        <f t="shared" si="5"/>
        <v>0</v>
      </c>
      <c r="N58" s="257">
        <f t="shared" si="1"/>
        <v>0</v>
      </c>
    </row>
    <row r="59" spans="1:14" s="20" customFormat="1">
      <c r="A59" s="330"/>
      <c r="B59" s="339"/>
      <c r="C59" s="327"/>
      <c r="D59" s="330"/>
      <c r="E59" s="330"/>
      <c r="F59" s="15" t="s">
        <v>35</v>
      </c>
      <c r="G59" s="16">
        <v>15.92</v>
      </c>
      <c r="H59" s="36">
        <v>210</v>
      </c>
      <c r="I59" s="17">
        <v>275</v>
      </c>
      <c r="J59" s="327"/>
      <c r="K59" s="36">
        <v>147</v>
      </c>
      <c r="L59" s="18">
        <f t="shared" si="4"/>
        <v>887.8</v>
      </c>
      <c r="M59" s="309">
        <f t="shared" si="5"/>
        <v>4378</v>
      </c>
      <c r="N59" s="257">
        <f t="shared" si="1"/>
        <v>3343.2</v>
      </c>
    </row>
    <row r="60" spans="1:14" s="20" customFormat="1">
      <c r="A60" s="330"/>
      <c r="B60" s="339"/>
      <c r="C60" s="327"/>
      <c r="D60" s="330"/>
      <c r="E60" s="330"/>
      <c r="F60" s="15" t="s">
        <v>34</v>
      </c>
      <c r="G60" s="16">
        <v>4.3600000000000003</v>
      </c>
      <c r="H60" s="111">
        <v>140</v>
      </c>
      <c r="I60" s="17">
        <v>275</v>
      </c>
      <c r="J60" s="327"/>
      <c r="K60" s="36">
        <v>147</v>
      </c>
      <c r="L60" s="18">
        <f t="shared" si="4"/>
        <v>441.6</v>
      </c>
      <c r="M60" s="309">
        <f t="shared" si="5"/>
        <v>1199</v>
      </c>
      <c r="N60" s="257">
        <f t="shared" si="1"/>
        <v>610.40000000000009</v>
      </c>
    </row>
    <row r="61" spans="1:14" s="20" customFormat="1">
      <c r="A61" s="331"/>
      <c r="B61" s="338"/>
      <c r="C61" s="328"/>
      <c r="D61" s="331"/>
      <c r="E61" s="331"/>
      <c r="F61" s="15" t="s">
        <v>33</v>
      </c>
      <c r="G61" s="16">
        <v>0</v>
      </c>
      <c r="H61" s="36">
        <v>75</v>
      </c>
      <c r="I61" s="17">
        <v>130</v>
      </c>
      <c r="J61" s="328"/>
      <c r="K61" s="36">
        <v>147</v>
      </c>
      <c r="L61" s="18">
        <f t="shared" si="4"/>
        <v>-147</v>
      </c>
      <c r="M61" s="309">
        <f t="shared" si="5"/>
        <v>0</v>
      </c>
      <c r="N61" s="257">
        <f t="shared" si="1"/>
        <v>0</v>
      </c>
    </row>
    <row r="62" spans="1:14" s="20" customFormat="1">
      <c r="A62" s="329" t="s">
        <v>439</v>
      </c>
      <c r="B62" s="337" t="s">
        <v>520</v>
      </c>
      <c r="C62" s="326" t="s">
        <v>446</v>
      </c>
      <c r="D62" s="329" t="s">
        <v>274</v>
      </c>
      <c r="E62" s="329" t="s">
        <v>276</v>
      </c>
      <c r="F62" s="15" t="s">
        <v>278</v>
      </c>
      <c r="G62" s="16">
        <v>0</v>
      </c>
      <c r="H62" s="36">
        <v>330</v>
      </c>
      <c r="I62" s="17">
        <v>550</v>
      </c>
      <c r="J62" s="326" t="s">
        <v>42</v>
      </c>
      <c r="K62" s="36">
        <v>110</v>
      </c>
      <c r="L62" s="18">
        <f t="shared" si="4"/>
        <v>-110</v>
      </c>
      <c r="M62" s="309">
        <f t="shared" si="5"/>
        <v>0</v>
      </c>
      <c r="N62" s="241">
        <f t="shared" si="1"/>
        <v>0</v>
      </c>
    </row>
    <row r="63" spans="1:14" s="20" customFormat="1">
      <c r="A63" s="331"/>
      <c r="B63" s="338"/>
      <c r="C63" s="328"/>
      <c r="D63" s="331"/>
      <c r="E63" s="331"/>
      <c r="F63" s="15" t="s">
        <v>78</v>
      </c>
      <c r="G63" s="16">
        <v>1.45</v>
      </c>
      <c r="H63" s="36">
        <v>60</v>
      </c>
      <c r="I63" s="17">
        <v>400</v>
      </c>
      <c r="J63" s="327"/>
      <c r="K63" s="36">
        <v>110</v>
      </c>
      <c r="L63" s="18">
        <f t="shared" si="4"/>
        <v>383</v>
      </c>
      <c r="M63" s="309">
        <f t="shared" si="5"/>
        <v>580</v>
      </c>
      <c r="N63" s="241">
        <f t="shared" si="1"/>
        <v>87</v>
      </c>
    </row>
    <row r="64" spans="1:14" s="20" customFormat="1">
      <c r="A64" s="329" t="s">
        <v>443</v>
      </c>
      <c r="B64" s="114" t="s">
        <v>532</v>
      </c>
      <c r="C64" s="326" t="s">
        <v>445</v>
      </c>
      <c r="D64" s="329" t="s">
        <v>280</v>
      </c>
      <c r="E64" s="37" t="s">
        <v>186</v>
      </c>
      <c r="F64" s="15" t="s">
        <v>310</v>
      </c>
      <c r="G64" s="16">
        <v>2.93</v>
      </c>
      <c r="H64" s="36">
        <v>50</v>
      </c>
      <c r="I64" s="128">
        <v>200</v>
      </c>
      <c r="J64" s="326" t="s">
        <v>42</v>
      </c>
      <c r="K64" s="134">
        <v>370</v>
      </c>
      <c r="L64" s="18">
        <f t="shared" si="4"/>
        <v>69.5</v>
      </c>
      <c r="M64" s="309">
        <f t="shared" si="5"/>
        <v>586</v>
      </c>
      <c r="N64" s="241">
        <f t="shared" si="1"/>
        <v>146.5</v>
      </c>
    </row>
    <row r="65" spans="1:14" s="20" customFormat="1">
      <c r="A65" s="331"/>
      <c r="B65" s="114" t="s">
        <v>511</v>
      </c>
      <c r="C65" s="328"/>
      <c r="D65" s="331"/>
      <c r="E65" s="37" t="s">
        <v>280</v>
      </c>
      <c r="F65" s="15" t="s">
        <v>444</v>
      </c>
      <c r="G65" s="16">
        <v>1</v>
      </c>
      <c r="H65" s="17">
        <v>0</v>
      </c>
      <c r="I65" s="128">
        <v>370</v>
      </c>
      <c r="J65" s="328"/>
      <c r="K65" s="134">
        <v>0</v>
      </c>
      <c r="L65" s="18">
        <f t="shared" si="4"/>
        <v>370</v>
      </c>
      <c r="M65" s="309">
        <f t="shared" si="5"/>
        <v>370</v>
      </c>
      <c r="N65" s="241">
        <f t="shared" si="1"/>
        <v>0</v>
      </c>
    </row>
    <row r="66" spans="1:14" s="20" customFormat="1">
      <c r="A66" s="329" t="s">
        <v>460</v>
      </c>
      <c r="B66" s="114" t="s">
        <v>532</v>
      </c>
      <c r="C66" s="326" t="s">
        <v>479</v>
      </c>
      <c r="D66" s="329" t="s">
        <v>486</v>
      </c>
      <c r="E66" s="329" t="s">
        <v>186</v>
      </c>
      <c r="F66" s="15" t="s">
        <v>461</v>
      </c>
      <c r="G66" s="16">
        <v>3.125</v>
      </c>
      <c r="H66" s="17">
        <v>-150</v>
      </c>
      <c r="I66" s="132">
        <v>-70</v>
      </c>
      <c r="J66" s="326" t="s">
        <v>462</v>
      </c>
      <c r="K66" s="134">
        <v>350</v>
      </c>
      <c r="L66" s="18">
        <f t="shared" si="4"/>
        <v>-100</v>
      </c>
      <c r="M66" s="19">
        <v>0</v>
      </c>
      <c r="N66" s="241">
        <f t="shared" si="1"/>
        <v>-468.75</v>
      </c>
    </row>
    <row r="67" spans="1:14" s="20" customFormat="1">
      <c r="A67" s="330"/>
      <c r="B67" s="337" t="s">
        <v>534</v>
      </c>
      <c r="C67" s="327"/>
      <c r="D67" s="331"/>
      <c r="E67" s="331"/>
      <c r="F67" s="15" t="s">
        <v>535</v>
      </c>
      <c r="G67" s="16">
        <v>1</v>
      </c>
      <c r="H67" s="17">
        <v>0</v>
      </c>
      <c r="I67" s="128">
        <v>350</v>
      </c>
      <c r="J67" s="327"/>
      <c r="K67" s="134">
        <v>0</v>
      </c>
      <c r="L67" s="18">
        <f t="shared" si="4"/>
        <v>350</v>
      </c>
      <c r="M67" s="309">
        <f t="shared" si="5"/>
        <v>350</v>
      </c>
      <c r="N67" s="241">
        <f t="shared" si="1"/>
        <v>0</v>
      </c>
    </row>
    <row r="68" spans="1:14" s="20" customFormat="1">
      <c r="A68" s="331"/>
      <c r="B68" s="338"/>
      <c r="C68" s="328"/>
      <c r="D68" s="37"/>
      <c r="E68" s="37"/>
      <c r="F68" s="15" t="s">
        <v>536</v>
      </c>
      <c r="G68" s="16">
        <v>1</v>
      </c>
      <c r="H68" s="17"/>
      <c r="I68" s="128">
        <v>468.75</v>
      </c>
      <c r="J68" s="328"/>
      <c r="K68" s="134">
        <v>0</v>
      </c>
      <c r="L68" s="18"/>
      <c r="M68" s="309">
        <f t="shared" si="5"/>
        <v>468.75</v>
      </c>
      <c r="N68" s="241">
        <f t="shared" si="1"/>
        <v>0</v>
      </c>
    </row>
    <row r="69" spans="1:14" s="20" customFormat="1">
      <c r="A69" s="17"/>
      <c r="B69" s="36" t="s">
        <v>502</v>
      </c>
      <c r="C69" s="112"/>
      <c r="D69" s="17" t="s">
        <v>409</v>
      </c>
      <c r="E69" s="17" t="s">
        <v>410</v>
      </c>
      <c r="F69" s="15" t="s">
        <v>494</v>
      </c>
      <c r="G69" s="16">
        <v>1</v>
      </c>
      <c r="H69" s="36">
        <v>2050</v>
      </c>
      <c r="I69" s="17">
        <v>2325</v>
      </c>
      <c r="J69" s="22">
        <f>-K521</f>
        <v>0</v>
      </c>
      <c r="K69" s="17">
        <v>0</v>
      </c>
      <c r="L69" s="18">
        <f t="shared" si="4"/>
        <v>275</v>
      </c>
      <c r="M69" s="309">
        <f t="shared" si="5"/>
        <v>2325</v>
      </c>
      <c r="N69" s="241">
        <f t="shared" si="1"/>
        <v>2050</v>
      </c>
    </row>
    <row r="70" spans="1:14" s="20" customFormat="1">
      <c r="A70" s="37"/>
      <c r="B70" s="67" t="s">
        <v>533</v>
      </c>
      <c r="C70" s="22"/>
      <c r="D70" s="17" t="s">
        <v>409</v>
      </c>
      <c r="E70" s="37" t="s">
        <v>421</v>
      </c>
      <c r="F70" s="15" t="s">
        <v>494</v>
      </c>
      <c r="G70" s="16">
        <v>1</v>
      </c>
      <c r="H70" s="36">
        <v>639.4</v>
      </c>
      <c r="I70" s="17">
        <v>709</v>
      </c>
      <c r="J70" s="22">
        <v>0</v>
      </c>
      <c r="K70" s="17">
        <v>0</v>
      </c>
      <c r="L70" s="18">
        <f t="shared" si="4"/>
        <v>69.600000000000023</v>
      </c>
      <c r="M70" s="309">
        <f t="shared" si="5"/>
        <v>709</v>
      </c>
      <c r="N70" s="241">
        <f t="shared" si="1"/>
        <v>639.4</v>
      </c>
    </row>
    <row r="71" spans="1:14">
      <c r="A71" s="7"/>
      <c r="B71" s="8"/>
      <c r="C71" s="22"/>
      <c r="D71" s="7"/>
      <c r="E71" s="7"/>
      <c r="F71" s="9"/>
      <c r="G71" s="10"/>
      <c r="H71" s="6"/>
      <c r="I71" s="116"/>
      <c r="J71" s="8"/>
      <c r="K71" s="117"/>
      <c r="L71" s="21"/>
      <c r="M71" s="14"/>
      <c r="N71" s="20"/>
    </row>
    <row r="72" spans="1:14">
      <c r="A72" s="7"/>
      <c r="B72" s="8"/>
      <c r="C72" s="8"/>
      <c r="D72" s="7"/>
      <c r="E72" s="7"/>
      <c r="F72" s="9"/>
      <c r="G72" s="10"/>
      <c r="H72" s="6"/>
      <c r="I72" s="6"/>
      <c r="J72" s="8"/>
      <c r="K72" s="6"/>
      <c r="L72" s="21"/>
      <c r="M72" s="14"/>
    </row>
    <row r="73" spans="1:14">
      <c r="A73" s="24"/>
      <c r="B73" s="25"/>
      <c r="C73" s="24"/>
      <c r="D73" s="24"/>
      <c r="E73" s="24"/>
      <c r="F73" s="24"/>
      <c r="G73" s="26">
        <f>SUM(G7:G72)</f>
        <v>282.137</v>
      </c>
      <c r="H73" s="24"/>
      <c r="I73" s="24"/>
      <c r="J73" s="24"/>
      <c r="K73" s="25"/>
      <c r="L73" s="27">
        <f>SUM(L7:L72)</f>
        <v>15816.852000000001</v>
      </c>
      <c r="M73" s="27">
        <f>SUM(M7:M72)</f>
        <v>103329.37199999999</v>
      </c>
      <c r="N73">
        <f>SUM(N7:N70)</f>
        <v>74911.819999999992</v>
      </c>
    </row>
    <row r="74" spans="1:14" ht="17" thickBot="1">
      <c r="A74" s="28"/>
      <c r="B74" s="29"/>
      <c r="C74" s="29"/>
      <c r="D74" s="29"/>
      <c r="E74" s="29"/>
      <c r="F74" s="29"/>
      <c r="G74" s="30"/>
      <c r="H74" s="29"/>
      <c r="I74" s="29"/>
      <c r="J74" s="31" t="s">
        <v>13</v>
      </c>
      <c r="K74" s="32">
        <f>M73/G73</f>
        <v>366.23828849105217</v>
      </c>
      <c r="L74" s="130">
        <f>L73/G73</f>
        <v>56.06089240333597</v>
      </c>
      <c r="M74" s="34">
        <f>L73/M73</f>
        <v>0.1530721777734215</v>
      </c>
    </row>
  </sheetData>
  <mergeCells count="101">
    <mergeCell ref="A49:A50"/>
    <mergeCell ref="B49:B50"/>
    <mergeCell ref="E49:E50"/>
    <mergeCell ref="J55:J56"/>
    <mergeCell ref="J51:J54"/>
    <mergeCell ref="C55:C56"/>
    <mergeCell ref="D55:D56"/>
    <mergeCell ref="E55:E56"/>
    <mergeCell ref="C51:C54"/>
    <mergeCell ref="E51:E54"/>
    <mergeCell ref="D51:D54"/>
    <mergeCell ref="A64:A65"/>
    <mergeCell ref="D64:D65"/>
    <mergeCell ref="J64:J65"/>
    <mergeCell ref="C64:C65"/>
    <mergeCell ref="F51:F52"/>
    <mergeCell ref="J57:J61"/>
    <mergeCell ref="A57:A61"/>
    <mergeCell ref="B57:B61"/>
    <mergeCell ref="C57:C61"/>
    <mergeCell ref="D57:D61"/>
    <mergeCell ref="E57:E61"/>
    <mergeCell ref="A55:A56"/>
    <mergeCell ref="B55:B56"/>
    <mergeCell ref="J62:J63"/>
    <mergeCell ref="E62:E63"/>
    <mergeCell ref="D29:D30"/>
    <mergeCell ref="C29:C30"/>
    <mergeCell ref="B29:B30"/>
    <mergeCell ref="J9:J13"/>
    <mergeCell ref="A9:A13"/>
    <mergeCell ref="B9:B13"/>
    <mergeCell ref="C9:C13"/>
    <mergeCell ref="D9:D13"/>
    <mergeCell ref="E9:E13"/>
    <mergeCell ref="J14:J17"/>
    <mergeCell ref="C14:C16"/>
    <mergeCell ref="B14:B16"/>
    <mergeCell ref="A14:A17"/>
    <mergeCell ref="D14:D17"/>
    <mergeCell ref="E14:E17"/>
    <mergeCell ref="A29:A30"/>
    <mergeCell ref="J29:J30"/>
    <mergeCell ref="E29:E30"/>
    <mergeCell ref="J7:J8"/>
    <mergeCell ref="A1:M3"/>
    <mergeCell ref="E7:E8"/>
    <mergeCell ref="D7:D8"/>
    <mergeCell ref="C7:C8"/>
    <mergeCell ref="B7:B8"/>
    <mergeCell ref="A7:A8"/>
    <mergeCell ref="A22:A28"/>
    <mergeCell ref="C22:C28"/>
    <mergeCell ref="A19:A20"/>
    <mergeCell ref="C19:C20"/>
    <mergeCell ref="D19:D20"/>
    <mergeCell ref="E19:E20"/>
    <mergeCell ref="J19:J20"/>
    <mergeCell ref="J22:J27"/>
    <mergeCell ref="E22:E27"/>
    <mergeCell ref="D22:D27"/>
    <mergeCell ref="B22:B27"/>
    <mergeCell ref="C46:C47"/>
    <mergeCell ref="D46:D47"/>
    <mergeCell ref="E46:E47"/>
    <mergeCell ref="J34:J37"/>
    <mergeCell ref="A34:A37"/>
    <mergeCell ref="B34:B37"/>
    <mergeCell ref="C34:C37"/>
    <mergeCell ref="D34:D37"/>
    <mergeCell ref="E34:E37"/>
    <mergeCell ref="J39:J43"/>
    <mergeCell ref="D39:D43"/>
    <mergeCell ref="E39:E43"/>
    <mergeCell ref="J44:J45"/>
    <mergeCell ref="E44:E45"/>
    <mergeCell ref="D44:D45"/>
    <mergeCell ref="J66:J68"/>
    <mergeCell ref="A51:A54"/>
    <mergeCell ref="B51:B54"/>
    <mergeCell ref="D32:E32"/>
    <mergeCell ref="C62:C63"/>
    <mergeCell ref="A62:A63"/>
    <mergeCell ref="B62:B63"/>
    <mergeCell ref="A31:A32"/>
    <mergeCell ref="C31:C32"/>
    <mergeCell ref="A39:A43"/>
    <mergeCell ref="B39:B43"/>
    <mergeCell ref="C39:C43"/>
    <mergeCell ref="A44:A45"/>
    <mergeCell ref="B44:B45"/>
    <mergeCell ref="C44:C45"/>
    <mergeCell ref="D62:D63"/>
    <mergeCell ref="D66:D67"/>
    <mergeCell ref="E66:E67"/>
    <mergeCell ref="A66:A68"/>
    <mergeCell ref="B67:B68"/>
    <mergeCell ref="C66:C68"/>
    <mergeCell ref="J46:J47"/>
    <mergeCell ref="A46:A47"/>
    <mergeCell ref="B46:B47"/>
  </mergeCells>
  <pageMargins left="0.7" right="0.7" top="0.75" bottom="0.75" header="0.3" footer="0.3"/>
  <pageSetup paperSize="9" orientation="portrait" horizontalDpi="0" verticalDpi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29594-F5F8-464F-8F36-C62747A7278D}">
  <dimension ref="A1:P69"/>
  <sheetViews>
    <sheetView topLeftCell="A40" zoomScale="125" workbookViewId="0">
      <selection activeCell="O58" sqref="O58"/>
    </sheetView>
  </sheetViews>
  <sheetFormatPr baseColWidth="10" defaultRowHeight="16"/>
  <cols>
    <col min="1" max="1" width="13.1640625" style="102" customWidth="1"/>
    <col min="2" max="2" width="10.83203125" style="102"/>
    <col min="3" max="3" width="12" style="102" bestFit="1" customWidth="1"/>
    <col min="4" max="4" width="24.33203125" customWidth="1"/>
    <col min="5" max="5" width="28.1640625" customWidth="1"/>
    <col min="6" max="6" width="28.33203125" customWidth="1"/>
    <col min="10" max="10" width="12.5" customWidth="1"/>
    <col min="14" max="14" width="1.33203125" customWidth="1"/>
    <col min="15" max="15" width="12.33203125" style="136" customWidth="1"/>
  </cols>
  <sheetData>
    <row r="1" spans="1:16" ht="16" customHeight="1">
      <c r="A1" s="371" t="s">
        <v>380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</row>
    <row r="2" spans="1:16" ht="16" customHeight="1">
      <c r="A2" s="373"/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</row>
    <row r="3" spans="1:16" ht="17" customHeight="1" thickBot="1">
      <c r="A3" s="375"/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</row>
    <row r="6" spans="1:16" ht="30">
      <c r="A6" s="1" t="s">
        <v>0</v>
      </c>
      <c r="B6" s="1" t="s">
        <v>1</v>
      </c>
      <c r="C6" s="2" t="s">
        <v>2</v>
      </c>
      <c r="D6" s="3" t="s">
        <v>3</v>
      </c>
      <c r="E6" s="4" t="s">
        <v>4</v>
      </c>
      <c r="F6" s="3" t="s">
        <v>5</v>
      </c>
      <c r="G6" s="3" t="s">
        <v>6</v>
      </c>
      <c r="H6" s="3" t="s">
        <v>7</v>
      </c>
      <c r="I6" s="3" t="s">
        <v>8</v>
      </c>
      <c r="J6" s="3" t="s">
        <v>9</v>
      </c>
      <c r="K6" s="3" t="s">
        <v>10</v>
      </c>
      <c r="L6" s="5" t="s">
        <v>11</v>
      </c>
      <c r="M6" s="3" t="s">
        <v>12</v>
      </c>
      <c r="O6" s="149" t="s">
        <v>549</v>
      </c>
      <c r="P6" s="137"/>
    </row>
    <row r="7" spans="1:16" s="20" customFormat="1">
      <c r="A7" s="329" t="s">
        <v>381</v>
      </c>
      <c r="B7" s="337" t="s">
        <v>552</v>
      </c>
      <c r="C7" s="326" t="s">
        <v>503</v>
      </c>
      <c r="D7" s="329" t="s">
        <v>17</v>
      </c>
      <c r="E7" s="329" t="s">
        <v>554</v>
      </c>
      <c r="F7" s="15" t="s">
        <v>19</v>
      </c>
      <c r="G7" s="16">
        <v>20.36</v>
      </c>
      <c r="H7" s="36">
        <v>495</v>
      </c>
      <c r="I7" s="17">
        <v>550</v>
      </c>
      <c r="J7" s="326" t="s">
        <v>21</v>
      </c>
      <c r="K7" s="36">
        <v>325</v>
      </c>
      <c r="L7" s="18">
        <f t="shared" ref="L7:L21" si="0">(I7-H7)*G7-K7</f>
        <v>794.8</v>
      </c>
      <c r="M7" s="309">
        <f t="shared" ref="M7:M21" si="1">G7*I7</f>
        <v>11198</v>
      </c>
      <c r="O7" s="156">
        <f t="shared" ref="O7:O67" si="2">G7*H7</f>
        <v>10078.199999999999</v>
      </c>
    </row>
    <row r="8" spans="1:16" s="20" customFormat="1">
      <c r="A8" s="331"/>
      <c r="B8" s="338"/>
      <c r="C8" s="328"/>
      <c r="D8" s="331"/>
      <c r="E8" s="331"/>
      <c r="F8" s="15" t="s">
        <v>304</v>
      </c>
      <c r="G8" s="16">
        <v>0</v>
      </c>
      <c r="H8" s="36">
        <v>445</v>
      </c>
      <c r="I8" s="17">
        <v>500</v>
      </c>
      <c r="J8" s="328"/>
      <c r="K8" s="36">
        <v>325</v>
      </c>
      <c r="L8" s="18">
        <f t="shared" si="0"/>
        <v>-325</v>
      </c>
      <c r="M8" s="309">
        <f t="shared" si="1"/>
        <v>0</v>
      </c>
      <c r="O8" s="142">
        <f t="shared" si="2"/>
        <v>0</v>
      </c>
    </row>
    <row r="9" spans="1:16" s="20" customFormat="1">
      <c r="A9" s="37" t="s">
        <v>433</v>
      </c>
      <c r="B9" s="114" t="s">
        <v>553</v>
      </c>
      <c r="C9" s="22" t="s">
        <v>491</v>
      </c>
      <c r="D9" s="37" t="s">
        <v>303</v>
      </c>
      <c r="E9" s="37" t="s">
        <v>459</v>
      </c>
      <c r="F9" s="15" t="s">
        <v>304</v>
      </c>
      <c r="G9" s="16">
        <v>24.535</v>
      </c>
      <c r="H9" s="36">
        <v>435</v>
      </c>
      <c r="I9" s="17">
        <v>500</v>
      </c>
      <c r="J9" s="22" t="s">
        <v>21</v>
      </c>
      <c r="K9" s="36">
        <v>880</v>
      </c>
      <c r="L9" s="18">
        <f t="shared" si="0"/>
        <v>714.77500000000009</v>
      </c>
      <c r="M9" s="309">
        <f t="shared" si="1"/>
        <v>12267.5</v>
      </c>
      <c r="O9" s="142">
        <f t="shared" si="2"/>
        <v>10672.725</v>
      </c>
    </row>
    <row r="10" spans="1:16" s="20" customFormat="1">
      <c r="A10" s="92" t="s">
        <v>476</v>
      </c>
      <c r="B10" s="138" t="s">
        <v>550</v>
      </c>
      <c r="C10" s="91" t="s">
        <v>477</v>
      </c>
      <c r="D10" s="37" t="s">
        <v>361</v>
      </c>
      <c r="E10" s="37" t="s">
        <v>519</v>
      </c>
      <c r="F10" s="15" t="s">
        <v>363</v>
      </c>
      <c r="G10" s="16">
        <v>20.76</v>
      </c>
      <c r="H10" s="36">
        <v>385</v>
      </c>
      <c r="I10" s="17">
        <v>431.2</v>
      </c>
      <c r="J10" s="91" t="s">
        <v>21</v>
      </c>
      <c r="K10" s="36">
        <v>450</v>
      </c>
      <c r="L10" s="18">
        <f t="shared" si="0"/>
        <v>509.11199999999985</v>
      </c>
      <c r="M10" s="309">
        <f t="shared" si="1"/>
        <v>8951.7119999999995</v>
      </c>
      <c r="O10" s="142">
        <f t="shared" si="2"/>
        <v>7992.6</v>
      </c>
    </row>
    <row r="11" spans="1:16" s="20" customFormat="1">
      <c r="A11" s="329" t="s">
        <v>469</v>
      </c>
      <c r="B11" s="337" t="s">
        <v>606</v>
      </c>
      <c r="C11" s="326" t="s">
        <v>477</v>
      </c>
      <c r="D11" s="329" t="s">
        <v>274</v>
      </c>
      <c r="E11" s="329" t="s">
        <v>276</v>
      </c>
      <c r="F11" s="15" t="s">
        <v>278</v>
      </c>
      <c r="G11" s="16">
        <v>0.96</v>
      </c>
      <c r="H11" s="36">
        <v>330</v>
      </c>
      <c r="I11" s="128">
        <v>550</v>
      </c>
      <c r="J11" s="326" t="s">
        <v>42</v>
      </c>
      <c r="K11" s="134">
        <v>110</v>
      </c>
      <c r="L11" s="18">
        <f t="shared" si="0"/>
        <v>101.19999999999999</v>
      </c>
      <c r="M11" s="309">
        <f t="shared" si="1"/>
        <v>528</v>
      </c>
      <c r="O11" s="142">
        <f t="shared" si="2"/>
        <v>316.8</v>
      </c>
    </row>
    <row r="12" spans="1:16" s="20" customFormat="1">
      <c r="A12" s="331"/>
      <c r="B12" s="338"/>
      <c r="C12" s="328"/>
      <c r="D12" s="331"/>
      <c r="E12" s="331"/>
      <c r="F12" s="15" t="s">
        <v>78</v>
      </c>
      <c r="G12" s="16">
        <v>1.835</v>
      </c>
      <c r="H12" s="36">
        <v>130</v>
      </c>
      <c r="I12" s="128">
        <v>400</v>
      </c>
      <c r="J12" s="328"/>
      <c r="K12" s="134">
        <v>110</v>
      </c>
      <c r="L12" s="18">
        <f t="shared" si="0"/>
        <v>385.45</v>
      </c>
      <c r="M12" s="309">
        <f t="shared" si="1"/>
        <v>734</v>
      </c>
      <c r="O12" s="142">
        <f t="shared" si="2"/>
        <v>238.54999999999998</v>
      </c>
    </row>
    <row r="13" spans="1:16" s="20" customFormat="1">
      <c r="A13" s="329" t="s">
        <v>498</v>
      </c>
      <c r="B13" s="114" t="s">
        <v>621</v>
      </c>
      <c r="C13" s="326" t="s">
        <v>509</v>
      </c>
      <c r="D13" s="329" t="s">
        <v>495</v>
      </c>
      <c r="E13" s="329" t="s">
        <v>17</v>
      </c>
      <c r="F13" s="15" t="s">
        <v>392</v>
      </c>
      <c r="G13" s="16">
        <v>4.9420000000000002</v>
      </c>
      <c r="H13" s="36">
        <v>30</v>
      </c>
      <c r="I13" s="17">
        <v>200</v>
      </c>
      <c r="J13" s="326" t="s">
        <v>21</v>
      </c>
      <c r="K13" s="36">
        <v>350</v>
      </c>
      <c r="L13" s="18">
        <f t="shared" si="0"/>
        <v>490.14</v>
      </c>
      <c r="M13" s="309">
        <f t="shared" si="1"/>
        <v>988.40000000000009</v>
      </c>
      <c r="O13" s="142">
        <f t="shared" si="2"/>
        <v>148.26</v>
      </c>
    </row>
    <row r="14" spans="1:16" s="20" customFormat="1">
      <c r="A14" s="331"/>
      <c r="B14" s="138" t="s">
        <v>1215</v>
      </c>
      <c r="C14" s="328"/>
      <c r="D14" s="331"/>
      <c r="E14" s="331"/>
      <c r="F14" s="15" t="s">
        <v>496</v>
      </c>
      <c r="G14" s="16">
        <v>1</v>
      </c>
      <c r="H14" s="17">
        <v>0</v>
      </c>
      <c r="I14" s="17">
        <v>450</v>
      </c>
      <c r="J14" s="328"/>
      <c r="K14" s="36">
        <v>0</v>
      </c>
      <c r="L14" s="18">
        <f t="shared" si="0"/>
        <v>450</v>
      </c>
      <c r="M14" s="311">
        <f t="shared" si="1"/>
        <v>450</v>
      </c>
      <c r="O14" s="139">
        <f>G14*H14</f>
        <v>0</v>
      </c>
    </row>
    <row r="15" spans="1:16" s="20" customFormat="1">
      <c r="A15" s="329" t="s">
        <v>497</v>
      </c>
      <c r="B15" s="337" t="s">
        <v>551</v>
      </c>
      <c r="C15" s="326" t="s">
        <v>503</v>
      </c>
      <c r="D15" s="329" t="s">
        <v>499</v>
      </c>
      <c r="E15" s="329" t="s">
        <v>501</v>
      </c>
      <c r="F15" s="15" t="s">
        <v>529</v>
      </c>
      <c r="G15" s="16">
        <v>5.62</v>
      </c>
      <c r="H15" s="36">
        <v>0</v>
      </c>
      <c r="I15" s="17">
        <v>200</v>
      </c>
      <c r="J15" s="326" t="s">
        <v>21</v>
      </c>
      <c r="K15" s="36">
        <v>113</v>
      </c>
      <c r="L15" s="18">
        <f t="shared" si="0"/>
        <v>1011</v>
      </c>
      <c r="M15" s="311">
        <f t="shared" si="1"/>
        <v>1124</v>
      </c>
      <c r="O15" s="142">
        <f t="shared" si="2"/>
        <v>0</v>
      </c>
    </row>
    <row r="16" spans="1:16" s="20" customFormat="1">
      <c r="A16" s="330"/>
      <c r="B16" s="339"/>
      <c r="C16" s="327"/>
      <c r="D16" s="330"/>
      <c r="E16" s="330"/>
      <c r="F16" s="15" t="s">
        <v>500</v>
      </c>
      <c r="G16" s="16">
        <v>0</v>
      </c>
      <c r="H16" s="36">
        <v>0</v>
      </c>
      <c r="I16" s="17">
        <v>100</v>
      </c>
      <c r="J16" s="327"/>
      <c r="K16" s="36">
        <v>112</v>
      </c>
      <c r="L16" s="18">
        <f t="shared" si="0"/>
        <v>-112</v>
      </c>
      <c r="M16" s="311">
        <f t="shared" si="1"/>
        <v>0</v>
      </c>
      <c r="O16" s="142">
        <f t="shared" si="2"/>
        <v>0</v>
      </c>
    </row>
    <row r="17" spans="1:15" s="20" customFormat="1">
      <c r="A17" s="330"/>
      <c r="B17" s="339"/>
      <c r="C17" s="327"/>
      <c r="D17" s="330"/>
      <c r="E17" s="330"/>
      <c r="F17" s="15" t="s">
        <v>37</v>
      </c>
      <c r="G17" s="16">
        <v>0</v>
      </c>
      <c r="H17" s="36">
        <v>330</v>
      </c>
      <c r="I17" s="17">
        <v>395</v>
      </c>
      <c r="J17" s="327"/>
      <c r="K17" s="36">
        <v>112</v>
      </c>
      <c r="L17" s="18">
        <f t="shared" si="0"/>
        <v>-112</v>
      </c>
      <c r="M17" s="311">
        <f t="shared" si="1"/>
        <v>0</v>
      </c>
      <c r="O17" s="142">
        <f t="shared" si="2"/>
        <v>0</v>
      </c>
    </row>
    <row r="18" spans="1:15" s="20" customFormat="1">
      <c r="A18" s="330"/>
      <c r="B18" s="339"/>
      <c r="C18" s="327"/>
      <c r="D18" s="330"/>
      <c r="E18" s="330"/>
      <c r="F18" s="15" t="s">
        <v>36</v>
      </c>
      <c r="G18" s="16">
        <v>3.45</v>
      </c>
      <c r="H18" s="36">
        <v>200</v>
      </c>
      <c r="I18" s="17">
        <v>335</v>
      </c>
      <c r="J18" s="327"/>
      <c r="K18" s="36">
        <v>112</v>
      </c>
      <c r="L18" s="18">
        <f t="shared" si="0"/>
        <v>353.75</v>
      </c>
      <c r="M18" s="311">
        <f t="shared" si="1"/>
        <v>1155.75</v>
      </c>
      <c r="O18" s="142">
        <f t="shared" si="2"/>
        <v>690</v>
      </c>
    </row>
    <row r="19" spans="1:15" s="20" customFormat="1">
      <c r="A19" s="330"/>
      <c r="B19" s="339"/>
      <c r="C19" s="327"/>
      <c r="D19" s="330"/>
      <c r="E19" s="330"/>
      <c r="F19" s="15" t="s">
        <v>35</v>
      </c>
      <c r="G19" s="16">
        <v>7.59</v>
      </c>
      <c r="H19" s="36">
        <v>200</v>
      </c>
      <c r="I19" s="17">
        <v>275</v>
      </c>
      <c r="J19" s="327"/>
      <c r="K19" s="36">
        <v>112</v>
      </c>
      <c r="L19" s="18">
        <f t="shared" si="0"/>
        <v>457.25</v>
      </c>
      <c r="M19" s="311">
        <f t="shared" si="1"/>
        <v>2087.25</v>
      </c>
      <c r="O19" s="142">
        <f t="shared" si="2"/>
        <v>1518</v>
      </c>
    </row>
    <row r="20" spans="1:15" s="20" customFormat="1">
      <c r="A20" s="330"/>
      <c r="B20" s="339"/>
      <c r="C20" s="327"/>
      <c r="D20" s="330"/>
      <c r="E20" s="330"/>
      <c r="F20" s="15" t="s">
        <v>34</v>
      </c>
      <c r="G20" s="16">
        <v>0</v>
      </c>
      <c r="H20" s="36">
        <v>145</v>
      </c>
      <c r="I20" s="17">
        <v>205</v>
      </c>
      <c r="J20" s="327"/>
      <c r="K20" s="36">
        <v>112</v>
      </c>
      <c r="L20" s="18">
        <f t="shared" si="0"/>
        <v>-112</v>
      </c>
      <c r="M20" s="311">
        <f t="shared" si="1"/>
        <v>0</v>
      </c>
      <c r="O20" s="142">
        <f t="shared" si="2"/>
        <v>0</v>
      </c>
    </row>
    <row r="21" spans="1:15" s="20" customFormat="1">
      <c r="A21" s="331"/>
      <c r="B21" s="338"/>
      <c r="C21" s="328"/>
      <c r="D21" s="331"/>
      <c r="E21" s="331"/>
      <c r="F21" s="15" t="s">
        <v>33</v>
      </c>
      <c r="G21" s="16">
        <v>0</v>
      </c>
      <c r="H21" s="36">
        <v>70</v>
      </c>
      <c r="I21" s="17">
        <v>130</v>
      </c>
      <c r="J21" s="328"/>
      <c r="K21" s="36">
        <v>112</v>
      </c>
      <c r="L21" s="18">
        <f t="shared" si="0"/>
        <v>-112</v>
      </c>
      <c r="M21" s="311">
        <f t="shared" si="1"/>
        <v>0</v>
      </c>
      <c r="O21" s="142">
        <f t="shared" si="2"/>
        <v>0</v>
      </c>
    </row>
    <row r="22" spans="1:15" s="20" customFormat="1">
      <c r="A22" s="329" t="s">
        <v>505</v>
      </c>
      <c r="B22" s="337" t="s">
        <v>606</v>
      </c>
      <c r="C22" s="326" t="s">
        <v>504</v>
      </c>
      <c r="D22" s="329" t="s">
        <v>274</v>
      </c>
      <c r="E22" s="329" t="s">
        <v>598</v>
      </c>
      <c r="F22" s="15" t="s">
        <v>278</v>
      </c>
      <c r="G22" s="16">
        <v>1.0349999999999999</v>
      </c>
      <c r="H22" s="36">
        <v>330</v>
      </c>
      <c r="I22" s="128">
        <v>550</v>
      </c>
      <c r="J22" s="326" t="s">
        <v>42</v>
      </c>
      <c r="K22" s="134">
        <v>110</v>
      </c>
      <c r="L22" s="18">
        <f t="shared" ref="L22:L46" si="3">(I22-H22)*G22-K22</f>
        <v>117.69999999999999</v>
      </c>
      <c r="M22" s="309">
        <f t="shared" ref="M22:M45" si="4">G22*I22</f>
        <v>569.25</v>
      </c>
      <c r="O22" s="142">
        <f t="shared" si="2"/>
        <v>341.54999999999995</v>
      </c>
    </row>
    <row r="23" spans="1:15" s="20" customFormat="1">
      <c r="A23" s="331"/>
      <c r="B23" s="338"/>
      <c r="C23" s="328"/>
      <c r="D23" s="331"/>
      <c r="E23" s="331"/>
      <c r="F23" s="15" t="s">
        <v>78</v>
      </c>
      <c r="G23" s="16">
        <v>2.1150000000000002</v>
      </c>
      <c r="H23" s="36">
        <v>130</v>
      </c>
      <c r="I23" s="128">
        <v>400</v>
      </c>
      <c r="J23" s="328"/>
      <c r="K23" s="134">
        <v>110</v>
      </c>
      <c r="L23" s="18">
        <f t="shared" si="3"/>
        <v>461.05000000000007</v>
      </c>
      <c r="M23" s="309">
        <f t="shared" si="4"/>
        <v>846.00000000000011</v>
      </c>
      <c r="O23" s="142">
        <f t="shared" si="2"/>
        <v>274.95000000000005</v>
      </c>
    </row>
    <row r="24" spans="1:15" s="20" customFormat="1">
      <c r="A24" s="37" t="s">
        <v>508</v>
      </c>
      <c r="B24" s="114" t="s">
        <v>627</v>
      </c>
      <c r="C24" s="22" t="s">
        <v>510</v>
      </c>
      <c r="D24" s="37" t="s">
        <v>506</v>
      </c>
      <c r="E24" s="37" t="s">
        <v>24</v>
      </c>
      <c r="F24" s="15" t="s">
        <v>507</v>
      </c>
      <c r="G24" s="16">
        <v>3.98</v>
      </c>
      <c r="H24" s="17">
        <v>30</v>
      </c>
      <c r="I24" s="128">
        <v>200</v>
      </c>
      <c r="J24" s="22" t="s">
        <v>42</v>
      </c>
      <c r="K24" s="134">
        <v>318</v>
      </c>
      <c r="L24" s="18">
        <f t="shared" si="3"/>
        <v>358.6</v>
      </c>
      <c r="M24" s="309">
        <f t="shared" si="4"/>
        <v>796</v>
      </c>
      <c r="O24" s="139">
        <f t="shared" si="2"/>
        <v>119.4</v>
      </c>
    </row>
    <row r="25" spans="1:15" s="20" customFormat="1">
      <c r="A25" s="349" t="s">
        <v>514</v>
      </c>
      <c r="B25" s="337" t="s">
        <v>555</v>
      </c>
      <c r="C25" s="326" t="s">
        <v>518</v>
      </c>
      <c r="D25" s="329" t="s">
        <v>24</v>
      </c>
      <c r="E25" s="329" t="s">
        <v>150</v>
      </c>
      <c r="F25" s="15" t="s">
        <v>515</v>
      </c>
      <c r="G25" s="16">
        <v>13.35</v>
      </c>
      <c r="H25" s="36">
        <v>680</v>
      </c>
      <c r="I25" s="128">
        <v>800</v>
      </c>
      <c r="J25" s="326" t="s">
        <v>21</v>
      </c>
      <c r="K25" s="134">
        <v>350</v>
      </c>
      <c r="L25" s="18">
        <f t="shared" si="3"/>
        <v>1252</v>
      </c>
      <c r="M25" s="309">
        <f t="shared" si="4"/>
        <v>10680</v>
      </c>
      <c r="O25" s="142">
        <f t="shared" si="2"/>
        <v>9078</v>
      </c>
    </row>
    <row r="26" spans="1:15" s="20" customFormat="1">
      <c r="A26" s="349"/>
      <c r="B26" s="339"/>
      <c r="C26" s="327"/>
      <c r="D26" s="330"/>
      <c r="E26" s="330"/>
      <c r="F26" s="15" t="s">
        <v>516</v>
      </c>
      <c r="G26" s="16">
        <v>4.46</v>
      </c>
      <c r="H26" s="36">
        <v>680</v>
      </c>
      <c r="I26" s="128">
        <v>800</v>
      </c>
      <c r="J26" s="327"/>
      <c r="K26" s="134">
        <v>350</v>
      </c>
      <c r="L26" s="18">
        <f t="shared" si="3"/>
        <v>185.20000000000005</v>
      </c>
      <c r="M26" s="309">
        <f t="shared" si="4"/>
        <v>3568</v>
      </c>
      <c r="O26" s="142">
        <f t="shared" si="2"/>
        <v>3032.8</v>
      </c>
    </row>
    <row r="27" spans="1:15" s="20" customFormat="1">
      <c r="A27" s="349"/>
      <c r="B27" s="338"/>
      <c r="C27" s="327"/>
      <c r="D27" s="330"/>
      <c r="E27" s="330"/>
      <c r="F27" s="15" t="s">
        <v>517</v>
      </c>
      <c r="G27" s="16">
        <v>1.595</v>
      </c>
      <c r="H27" s="36">
        <v>680</v>
      </c>
      <c r="I27" s="128">
        <v>800</v>
      </c>
      <c r="J27" s="327"/>
      <c r="K27" s="134">
        <v>350</v>
      </c>
      <c r="L27" s="18">
        <f t="shared" si="3"/>
        <v>-158.6</v>
      </c>
      <c r="M27" s="309">
        <f t="shared" si="4"/>
        <v>1276</v>
      </c>
      <c r="O27" s="142">
        <f t="shared" si="2"/>
        <v>1084.5999999999999</v>
      </c>
    </row>
    <row r="28" spans="1:15" s="20" customFormat="1">
      <c r="A28" s="329" t="s">
        <v>522</v>
      </c>
      <c r="B28" s="337" t="s">
        <v>606</v>
      </c>
      <c r="C28" s="326" t="s">
        <v>528</v>
      </c>
      <c r="D28" s="329" t="s">
        <v>157</v>
      </c>
      <c r="E28" s="329" t="s">
        <v>41</v>
      </c>
      <c r="F28" s="15" t="s">
        <v>278</v>
      </c>
      <c r="G28" s="16">
        <v>0</v>
      </c>
      <c r="H28" s="36">
        <v>330</v>
      </c>
      <c r="I28" s="128">
        <v>550</v>
      </c>
      <c r="J28" s="326" t="s">
        <v>152</v>
      </c>
      <c r="K28" s="134">
        <v>110</v>
      </c>
      <c r="L28" s="18">
        <f t="shared" si="3"/>
        <v>-110</v>
      </c>
      <c r="M28" s="309">
        <f t="shared" si="4"/>
        <v>0</v>
      </c>
      <c r="O28" s="142">
        <f t="shared" si="2"/>
        <v>0</v>
      </c>
    </row>
    <row r="29" spans="1:15" s="20" customFormat="1">
      <c r="A29" s="331"/>
      <c r="B29" s="338"/>
      <c r="C29" s="328"/>
      <c r="D29" s="331"/>
      <c r="E29" s="331"/>
      <c r="F29" s="15" t="s">
        <v>78</v>
      </c>
      <c r="G29" s="16">
        <v>2.78</v>
      </c>
      <c r="H29" s="36">
        <v>130</v>
      </c>
      <c r="I29" s="128">
        <v>400</v>
      </c>
      <c r="J29" s="328"/>
      <c r="K29" s="134">
        <v>110</v>
      </c>
      <c r="L29" s="18">
        <f t="shared" si="3"/>
        <v>640.59999999999991</v>
      </c>
      <c r="M29" s="309">
        <f t="shared" si="4"/>
        <v>1112</v>
      </c>
      <c r="O29" s="142">
        <f t="shared" si="2"/>
        <v>361.4</v>
      </c>
    </row>
    <row r="30" spans="1:15" s="20" customFormat="1">
      <c r="A30" s="329" t="s">
        <v>523</v>
      </c>
      <c r="B30" s="337" t="s">
        <v>577</v>
      </c>
      <c r="C30" s="326" t="s">
        <v>509</v>
      </c>
      <c r="D30" s="329" t="s">
        <v>524</v>
      </c>
      <c r="E30" s="329" t="s">
        <v>525</v>
      </c>
      <c r="F30" s="15" t="s">
        <v>37</v>
      </c>
      <c r="G30" s="16">
        <v>0</v>
      </c>
      <c r="H30" s="36">
        <v>330</v>
      </c>
      <c r="I30" s="128">
        <v>395</v>
      </c>
      <c r="J30" s="326" t="s">
        <v>21</v>
      </c>
      <c r="K30" s="134">
        <v>147</v>
      </c>
      <c r="L30" s="18">
        <f t="shared" si="3"/>
        <v>-147</v>
      </c>
      <c r="M30" s="309">
        <f t="shared" si="4"/>
        <v>0</v>
      </c>
      <c r="O30" s="142">
        <f t="shared" si="2"/>
        <v>0</v>
      </c>
    </row>
    <row r="31" spans="1:15" s="20" customFormat="1">
      <c r="A31" s="330"/>
      <c r="B31" s="339"/>
      <c r="C31" s="327"/>
      <c r="D31" s="330"/>
      <c r="E31" s="330"/>
      <c r="F31" s="15" t="s">
        <v>36</v>
      </c>
      <c r="G31" s="16">
        <v>3.28</v>
      </c>
      <c r="H31" s="36">
        <v>145</v>
      </c>
      <c r="I31" s="128">
        <v>335</v>
      </c>
      <c r="J31" s="327"/>
      <c r="K31" s="134">
        <v>147</v>
      </c>
      <c r="L31" s="18">
        <f t="shared" si="3"/>
        <v>476.19999999999993</v>
      </c>
      <c r="M31" s="309">
        <f t="shared" si="4"/>
        <v>1098.8</v>
      </c>
      <c r="O31" s="142">
        <f t="shared" si="2"/>
        <v>475.59999999999997</v>
      </c>
    </row>
    <row r="32" spans="1:15" s="20" customFormat="1">
      <c r="A32" s="330"/>
      <c r="B32" s="339"/>
      <c r="C32" s="327"/>
      <c r="D32" s="330"/>
      <c r="E32" s="330"/>
      <c r="F32" s="15" t="s">
        <v>35</v>
      </c>
      <c r="G32" s="16">
        <v>14.76</v>
      </c>
      <c r="H32" s="36">
        <v>210</v>
      </c>
      <c r="I32" s="128">
        <v>275</v>
      </c>
      <c r="J32" s="327"/>
      <c r="K32" s="134">
        <v>147</v>
      </c>
      <c r="L32" s="18">
        <f t="shared" si="3"/>
        <v>812.4</v>
      </c>
      <c r="M32" s="309">
        <f t="shared" si="4"/>
        <v>4059</v>
      </c>
      <c r="O32" s="142">
        <f t="shared" si="2"/>
        <v>3099.6</v>
      </c>
    </row>
    <row r="33" spans="1:15" s="20" customFormat="1">
      <c r="A33" s="330"/>
      <c r="B33" s="339"/>
      <c r="C33" s="327"/>
      <c r="D33" s="330"/>
      <c r="E33" s="330"/>
      <c r="F33" s="15" t="s">
        <v>34</v>
      </c>
      <c r="G33" s="16">
        <v>0</v>
      </c>
      <c r="H33" s="36">
        <v>145</v>
      </c>
      <c r="I33" s="128">
        <v>205</v>
      </c>
      <c r="J33" s="327"/>
      <c r="K33" s="134">
        <v>147</v>
      </c>
      <c r="L33" s="18">
        <f t="shared" si="3"/>
        <v>-147</v>
      </c>
      <c r="M33" s="309">
        <f t="shared" si="4"/>
        <v>0</v>
      </c>
      <c r="O33" s="142">
        <f t="shared" si="2"/>
        <v>0</v>
      </c>
    </row>
    <row r="34" spans="1:15" s="20" customFormat="1">
      <c r="A34" s="331"/>
      <c r="B34" s="338"/>
      <c r="C34" s="328"/>
      <c r="D34" s="331"/>
      <c r="E34" s="331"/>
      <c r="F34" s="15" t="s">
        <v>33</v>
      </c>
      <c r="G34" s="16">
        <v>0</v>
      </c>
      <c r="H34" s="36">
        <v>70</v>
      </c>
      <c r="I34" s="128">
        <v>130</v>
      </c>
      <c r="J34" s="328"/>
      <c r="K34" s="134">
        <v>147</v>
      </c>
      <c r="L34" s="18">
        <f t="shared" si="3"/>
        <v>-147</v>
      </c>
      <c r="M34" s="309">
        <f t="shared" si="4"/>
        <v>0</v>
      </c>
      <c r="O34" s="142">
        <f t="shared" si="2"/>
        <v>0</v>
      </c>
    </row>
    <row r="35" spans="1:15" s="20" customFormat="1">
      <c r="A35" s="329" t="s">
        <v>542</v>
      </c>
      <c r="B35" s="337" t="s">
        <v>606</v>
      </c>
      <c r="C35" s="326" t="s">
        <v>544</v>
      </c>
      <c r="D35" s="329" t="s">
        <v>543</v>
      </c>
      <c r="E35" s="329" t="s">
        <v>41</v>
      </c>
      <c r="F35" s="15" t="s">
        <v>278</v>
      </c>
      <c r="G35" s="16">
        <v>0.53500000000000003</v>
      </c>
      <c r="H35" s="36">
        <v>330</v>
      </c>
      <c r="I35" s="128">
        <v>550</v>
      </c>
      <c r="J35" s="326" t="s">
        <v>42</v>
      </c>
      <c r="K35" s="134">
        <v>110</v>
      </c>
      <c r="L35" s="18">
        <f t="shared" si="3"/>
        <v>7.7000000000000028</v>
      </c>
      <c r="M35" s="309">
        <f t="shared" si="4"/>
        <v>294.25</v>
      </c>
      <c r="O35" s="142">
        <f t="shared" si="2"/>
        <v>176.55</v>
      </c>
    </row>
    <row r="36" spans="1:15" s="20" customFormat="1">
      <c r="A36" s="330"/>
      <c r="B36" s="338"/>
      <c r="C36" s="328"/>
      <c r="D36" s="331"/>
      <c r="E36" s="331"/>
      <c r="F36" s="15" t="s">
        <v>78</v>
      </c>
      <c r="G36" s="16">
        <v>1.5</v>
      </c>
      <c r="H36" s="36">
        <v>130</v>
      </c>
      <c r="I36" s="128">
        <v>400</v>
      </c>
      <c r="J36" s="327"/>
      <c r="K36" s="134">
        <v>110</v>
      </c>
      <c r="L36" s="18">
        <f t="shared" si="3"/>
        <v>295</v>
      </c>
      <c r="M36" s="309">
        <f t="shared" si="4"/>
        <v>600</v>
      </c>
      <c r="O36" s="142">
        <f t="shared" si="2"/>
        <v>195</v>
      </c>
    </row>
    <row r="37" spans="1:15" s="20" customFormat="1">
      <c r="A37" s="330"/>
      <c r="B37" s="337" t="s">
        <v>627</v>
      </c>
      <c r="C37" s="326"/>
      <c r="D37" s="329" t="s">
        <v>543</v>
      </c>
      <c r="E37" s="329" t="s">
        <v>24</v>
      </c>
      <c r="F37" s="15" t="s">
        <v>624</v>
      </c>
      <c r="G37" s="16">
        <v>1.19</v>
      </c>
      <c r="H37" s="36">
        <v>0</v>
      </c>
      <c r="I37" s="128">
        <v>140</v>
      </c>
      <c r="J37" s="327"/>
      <c r="K37" s="134">
        <v>0</v>
      </c>
      <c r="L37" s="18">
        <f t="shared" si="3"/>
        <v>166.6</v>
      </c>
      <c r="M37" s="309">
        <f t="shared" si="4"/>
        <v>166.6</v>
      </c>
      <c r="O37" s="142">
        <f t="shared" si="2"/>
        <v>0</v>
      </c>
    </row>
    <row r="38" spans="1:15" s="20" customFormat="1">
      <c r="A38" s="331"/>
      <c r="B38" s="338"/>
      <c r="C38" s="328"/>
      <c r="D38" s="331"/>
      <c r="E38" s="331"/>
      <c r="F38" s="15" t="s">
        <v>625</v>
      </c>
      <c r="G38" s="16">
        <v>0.3</v>
      </c>
      <c r="H38" s="36">
        <v>0</v>
      </c>
      <c r="I38" s="128">
        <v>120</v>
      </c>
      <c r="J38" s="328"/>
      <c r="K38" s="134">
        <v>0</v>
      </c>
      <c r="L38" s="18">
        <f t="shared" si="3"/>
        <v>36</v>
      </c>
      <c r="M38" s="309">
        <f t="shared" si="4"/>
        <v>36</v>
      </c>
      <c r="O38" s="142">
        <f t="shared" si="2"/>
        <v>0</v>
      </c>
    </row>
    <row r="39" spans="1:15" s="20" customFormat="1">
      <c r="A39" s="329" t="s">
        <v>605</v>
      </c>
      <c r="B39" s="337" t="s">
        <v>604</v>
      </c>
      <c r="C39" s="326" t="s">
        <v>545</v>
      </c>
      <c r="D39" s="37" t="s">
        <v>546</v>
      </c>
      <c r="E39" s="329" t="s">
        <v>233</v>
      </c>
      <c r="F39" s="15" t="s">
        <v>547</v>
      </c>
      <c r="G39" s="16">
        <v>1</v>
      </c>
      <c r="H39" s="36">
        <v>0</v>
      </c>
      <c r="I39" s="128">
        <v>320</v>
      </c>
      <c r="J39" s="326" t="s">
        <v>42</v>
      </c>
      <c r="K39" s="134">
        <v>318</v>
      </c>
      <c r="L39" s="18">
        <f t="shared" si="3"/>
        <v>2</v>
      </c>
      <c r="M39" s="309">
        <f t="shared" si="4"/>
        <v>320</v>
      </c>
      <c r="O39" s="142">
        <f t="shared" si="2"/>
        <v>0</v>
      </c>
    </row>
    <row r="40" spans="1:15" s="20" customFormat="1">
      <c r="A40" s="330"/>
      <c r="B40" s="339"/>
      <c r="C40" s="327"/>
      <c r="D40" s="329" t="s">
        <v>541</v>
      </c>
      <c r="E40" s="330"/>
      <c r="F40" s="15" t="s">
        <v>548</v>
      </c>
      <c r="G40" s="16">
        <v>6.41</v>
      </c>
      <c r="H40" s="36">
        <v>290</v>
      </c>
      <c r="I40" s="128">
        <v>410</v>
      </c>
      <c r="J40" s="327"/>
      <c r="K40" s="134">
        <v>0</v>
      </c>
      <c r="L40" s="18">
        <f t="shared" si="3"/>
        <v>769.2</v>
      </c>
      <c r="M40" s="309">
        <f t="shared" si="4"/>
        <v>2628.1</v>
      </c>
      <c r="O40" s="142">
        <f t="shared" si="2"/>
        <v>1858.9</v>
      </c>
    </row>
    <row r="41" spans="1:15" s="20" customFormat="1">
      <c r="A41" s="330"/>
      <c r="B41" s="338"/>
      <c r="C41" s="328"/>
      <c r="D41" s="331"/>
      <c r="E41" s="331"/>
      <c r="F41" s="15" t="s">
        <v>548</v>
      </c>
      <c r="G41" s="16">
        <v>0.15</v>
      </c>
      <c r="H41" s="36">
        <v>0</v>
      </c>
      <c r="I41" s="128">
        <v>410</v>
      </c>
      <c r="J41" s="327"/>
      <c r="K41" s="134">
        <v>0</v>
      </c>
      <c r="L41" s="18">
        <f t="shared" si="3"/>
        <v>61.5</v>
      </c>
      <c r="M41" s="309">
        <f t="shared" si="4"/>
        <v>61.5</v>
      </c>
      <c r="O41" s="142">
        <f t="shared" si="2"/>
        <v>0</v>
      </c>
    </row>
    <row r="42" spans="1:15" s="20" customFormat="1">
      <c r="A42" s="330"/>
      <c r="B42" s="115" t="s">
        <v>622</v>
      </c>
      <c r="C42" s="63"/>
      <c r="D42" s="62" t="s">
        <v>623</v>
      </c>
      <c r="E42" s="62" t="s">
        <v>233</v>
      </c>
      <c r="F42" s="133" t="s">
        <v>548</v>
      </c>
      <c r="G42" s="16">
        <v>1.43</v>
      </c>
      <c r="H42" s="36">
        <v>0</v>
      </c>
      <c r="I42" s="128">
        <v>410</v>
      </c>
      <c r="J42" s="327"/>
      <c r="K42" s="134">
        <v>0</v>
      </c>
      <c r="L42" s="18">
        <f t="shared" si="3"/>
        <v>586.29999999999995</v>
      </c>
      <c r="M42" s="309">
        <f t="shared" si="4"/>
        <v>586.29999999999995</v>
      </c>
      <c r="O42" s="142">
        <f t="shared" si="2"/>
        <v>0</v>
      </c>
    </row>
    <row r="43" spans="1:15" s="20" customFormat="1">
      <c r="A43" s="331"/>
      <c r="B43" s="138" t="s">
        <v>627</v>
      </c>
      <c r="C43" s="112"/>
      <c r="D43" s="17" t="s">
        <v>233</v>
      </c>
      <c r="E43" s="17" t="s">
        <v>24</v>
      </c>
      <c r="F43" s="15" t="s">
        <v>626</v>
      </c>
      <c r="G43" s="16">
        <v>0.128</v>
      </c>
      <c r="H43" s="36">
        <v>0</v>
      </c>
      <c r="I43" s="128">
        <v>180</v>
      </c>
      <c r="J43" s="328"/>
      <c r="K43" s="134">
        <v>0</v>
      </c>
      <c r="L43" s="18">
        <f t="shared" si="3"/>
        <v>23.04</v>
      </c>
      <c r="M43" s="309">
        <f t="shared" si="4"/>
        <v>23.04</v>
      </c>
      <c r="O43" s="142">
        <f t="shared" si="2"/>
        <v>0</v>
      </c>
    </row>
    <row r="44" spans="1:15" s="20" customFormat="1">
      <c r="A44" s="329" t="s">
        <v>562</v>
      </c>
      <c r="B44" s="337" t="s">
        <v>603</v>
      </c>
      <c r="C44" s="326" t="s">
        <v>573</v>
      </c>
      <c r="D44" s="329" t="s">
        <v>17</v>
      </c>
      <c r="E44" s="329" t="s">
        <v>561</v>
      </c>
      <c r="F44" s="15" t="s">
        <v>559</v>
      </c>
      <c r="G44" s="16">
        <v>14.191000000000001</v>
      </c>
      <c r="H44" s="36">
        <v>390</v>
      </c>
      <c r="I44" s="128">
        <v>750</v>
      </c>
      <c r="J44" s="326" t="s">
        <v>152</v>
      </c>
      <c r="K44" s="134">
        <v>413</v>
      </c>
      <c r="L44" s="18">
        <f t="shared" si="3"/>
        <v>4695.76</v>
      </c>
      <c r="M44" s="309">
        <f t="shared" si="4"/>
        <v>10643.25</v>
      </c>
      <c r="O44" s="142">
        <f t="shared" si="2"/>
        <v>5534.4900000000007</v>
      </c>
    </row>
    <row r="45" spans="1:15" s="20" customFormat="1">
      <c r="A45" s="330"/>
      <c r="B45" s="339"/>
      <c r="C45" s="327"/>
      <c r="D45" s="330"/>
      <c r="E45" s="330"/>
      <c r="F45" s="133" t="s">
        <v>560</v>
      </c>
      <c r="G45" s="158">
        <v>10.79</v>
      </c>
      <c r="H45" s="161">
        <v>270</v>
      </c>
      <c r="I45" s="159">
        <v>600</v>
      </c>
      <c r="J45" s="327"/>
      <c r="K45" s="162">
        <v>767</v>
      </c>
      <c r="L45" s="160">
        <f t="shared" si="3"/>
        <v>2793.7</v>
      </c>
      <c r="M45" s="309">
        <f t="shared" si="4"/>
        <v>6473.9999999999991</v>
      </c>
      <c r="O45" s="142">
        <f t="shared" si="2"/>
        <v>2913.2999999999997</v>
      </c>
    </row>
    <row r="46" spans="1:15" s="20" customFormat="1">
      <c r="A46" s="17" t="s">
        <v>565</v>
      </c>
      <c r="B46" s="138" t="s">
        <v>581</v>
      </c>
      <c r="C46" s="112" t="s">
        <v>566</v>
      </c>
      <c r="D46" s="17" t="s">
        <v>361</v>
      </c>
      <c r="E46" s="17" t="s">
        <v>362</v>
      </c>
      <c r="F46" s="15" t="s">
        <v>363</v>
      </c>
      <c r="G46" s="16">
        <v>16.28</v>
      </c>
      <c r="H46" s="36">
        <v>375</v>
      </c>
      <c r="I46" s="17">
        <v>431.2</v>
      </c>
      <c r="J46" s="112" t="s">
        <v>21</v>
      </c>
      <c r="K46" s="36">
        <v>450</v>
      </c>
      <c r="L46" s="18">
        <f t="shared" si="3"/>
        <v>464.93599999999992</v>
      </c>
      <c r="M46" s="311">
        <f>G46*I46</f>
        <v>7019.9360000000006</v>
      </c>
      <c r="O46" s="142">
        <f t="shared" si="2"/>
        <v>6105</v>
      </c>
    </row>
    <row r="47" spans="1:15" s="20" customFormat="1">
      <c r="A47" s="92"/>
      <c r="B47" s="113" t="s">
        <v>1359</v>
      </c>
      <c r="C47" s="91"/>
      <c r="D47" s="92"/>
      <c r="E47" s="92"/>
      <c r="F47" s="15" t="s">
        <v>1358</v>
      </c>
      <c r="G47" s="16"/>
      <c r="H47" s="36"/>
      <c r="I47" s="128"/>
      <c r="J47" s="91"/>
      <c r="K47" s="134"/>
      <c r="L47" s="18">
        <v>182.69</v>
      </c>
      <c r="M47" s="309">
        <f>L47</f>
        <v>182.69</v>
      </c>
      <c r="O47" s="142"/>
    </row>
    <row r="48" spans="1:15" s="20" customFormat="1">
      <c r="A48" s="329" t="s">
        <v>568</v>
      </c>
      <c r="B48" s="337" t="s">
        <v>589</v>
      </c>
      <c r="C48" s="326" t="s">
        <v>574</v>
      </c>
      <c r="D48" s="329" t="s">
        <v>524</v>
      </c>
      <c r="E48" s="329" t="s">
        <v>571</v>
      </c>
      <c r="F48" s="15" t="s">
        <v>37</v>
      </c>
      <c r="G48" s="16">
        <v>1.74</v>
      </c>
      <c r="H48" s="36">
        <v>325</v>
      </c>
      <c r="I48" s="128">
        <v>390</v>
      </c>
      <c r="J48" s="326" t="s">
        <v>21</v>
      </c>
      <c r="K48" s="134">
        <v>147</v>
      </c>
      <c r="L48" s="18">
        <f t="shared" ref="L48:L62" si="5">(I48-H48)*G48-K48</f>
        <v>-33.900000000000006</v>
      </c>
      <c r="M48" s="309">
        <f>G48*I48</f>
        <v>678.6</v>
      </c>
      <c r="O48" s="142">
        <f t="shared" si="2"/>
        <v>565.5</v>
      </c>
    </row>
    <row r="49" spans="1:15" s="20" customFormat="1">
      <c r="A49" s="330"/>
      <c r="B49" s="339"/>
      <c r="C49" s="327"/>
      <c r="D49" s="330"/>
      <c r="E49" s="330"/>
      <c r="F49" s="15" t="s">
        <v>36</v>
      </c>
      <c r="G49" s="16">
        <v>11.39</v>
      </c>
      <c r="H49" s="36">
        <v>180</v>
      </c>
      <c r="I49" s="128">
        <v>315</v>
      </c>
      <c r="J49" s="327"/>
      <c r="K49" s="134">
        <v>147</v>
      </c>
      <c r="L49" s="18">
        <f t="shared" si="5"/>
        <v>1390.65</v>
      </c>
      <c r="M49" s="309">
        <f t="shared" ref="M49:M50" si="6">G49*I49</f>
        <v>3587.8500000000004</v>
      </c>
      <c r="O49" s="142">
        <f t="shared" si="2"/>
        <v>2050.2000000000003</v>
      </c>
    </row>
    <row r="50" spans="1:15" s="20" customFormat="1">
      <c r="A50" s="330"/>
      <c r="B50" s="339"/>
      <c r="C50" s="327"/>
      <c r="D50" s="330"/>
      <c r="E50" s="330"/>
      <c r="F50" s="15" t="s">
        <v>35</v>
      </c>
      <c r="G50" s="16">
        <v>7.83</v>
      </c>
      <c r="H50" s="36">
        <v>180</v>
      </c>
      <c r="I50" s="128">
        <v>245</v>
      </c>
      <c r="J50" s="327"/>
      <c r="K50" s="134">
        <v>147</v>
      </c>
      <c r="L50" s="18">
        <f t="shared" si="5"/>
        <v>361.95</v>
      </c>
      <c r="M50" s="309">
        <f t="shared" si="6"/>
        <v>1918.35</v>
      </c>
      <c r="O50" s="142">
        <f t="shared" si="2"/>
        <v>1409.4</v>
      </c>
    </row>
    <row r="51" spans="1:15" s="20" customFormat="1">
      <c r="A51" s="330"/>
      <c r="B51" s="339"/>
      <c r="C51" s="327"/>
      <c r="D51" s="330"/>
      <c r="E51" s="330"/>
      <c r="F51" s="15" t="s">
        <v>34</v>
      </c>
      <c r="G51" s="16">
        <v>0</v>
      </c>
      <c r="H51" s="36">
        <v>135</v>
      </c>
      <c r="I51" s="128">
        <v>200</v>
      </c>
      <c r="J51" s="327"/>
      <c r="K51" s="134">
        <v>147</v>
      </c>
      <c r="L51" s="18">
        <f t="shared" si="5"/>
        <v>-147</v>
      </c>
      <c r="M51" s="309">
        <f t="shared" ref="M51:M62" si="7">G51*I51</f>
        <v>0</v>
      </c>
      <c r="O51" s="142">
        <f t="shared" si="2"/>
        <v>0</v>
      </c>
    </row>
    <row r="52" spans="1:15" s="20" customFormat="1">
      <c r="A52" s="331"/>
      <c r="B52" s="338"/>
      <c r="C52" s="328"/>
      <c r="D52" s="331"/>
      <c r="E52" s="331"/>
      <c r="F52" s="15" t="s">
        <v>33</v>
      </c>
      <c r="G52" s="16">
        <v>0</v>
      </c>
      <c r="H52" s="36">
        <v>65</v>
      </c>
      <c r="I52" s="128">
        <v>130</v>
      </c>
      <c r="J52" s="328"/>
      <c r="K52" s="134">
        <v>147</v>
      </c>
      <c r="L52" s="18">
        <f t="shared" si="5"/>
        <v>-147</v>
      </c>
      <c r="M52" s="309">
        <f t="shared" si="7"/>
        <v>0</v>
      </c>
      <c r="O52" s="142">
        <f t="shared" si="2"/>
        <v>0</v>
      </c>
    </row>
    <row r="53" spans="1:15" s="20" customFormat="1">
      <c r="A53" s="329" t="s">
        <v>569</v>
      </c>
      <c r="B53" s="332" t="s">
        <v>599</v>
      </c>
      <c r="C53" s="326" t="s">
        <v>588</v>
      </c>
      <c r="D53" s="329" t="s">
        <v>69</v>
      </c>
      <c r="E53" s="329" t="s">
        <v>570</v>
      </c>
      <c r="F53" s="15" t="s">
        <v>70</v>
      </c>
      <c r="G53" s="16">
        <v>3</v>
      </c>
      <c r="H53" s="36">
        <v>345</v>
      </c>
      <c r="I53" s="17">
        <v>390</v>
      </c>
      <c r="J53" s="326" t="s">
        <v>21</v>
      </c>
      <c r="K53" s="36">
        <v>150</v>
      </c>
      <c r="L53" s="18">
        <f t="shared" si="5"/>
        <v>-15</v>
      </c>
      <c r="M53" s="309">
        <f t="shared" si="7"/>
        <v>1170</v>
      </c>
      <c r="O53" s="142">
        <f t="shared" si="2"/>
        <v>1035</v>
      </c>
    </row>
    <row r="54" spans="1:15" s="20" customFormat="1">
      <c r="A54" s="330"/>
      <c r="B54" s="333"/>
      <c r="C54" s="327"/>
      <c r="D54" s="330"/>
      <c r="E54" s="330"/>
      <c r="F54" s="15" t="s">
        <v>36</v>
      </c>
      <c r="G54" s="16">
        <v>12.5</v>
      </c>
      <c r="H54" s="36">
        <v>270</v>
      </c>
      <c r="I54" s="17">
        <v>315</v>
      </c>
      <c r="J54" s="327"/>
      <c r="K54" s="36">
        <v>150</v>
      </c>
      <c r="L54" s="18">
        <f t="shared" si="5"/>
        <v>412.5</v>
      </c>
      <c r="M54" s="309">
        <f t="shared" si="7"/>
        <v>3937.5</v>
      </c>
      <c r="O54" s="142">
        <f t="shared" si="2"/>
        <v>3375</v>
      </c>
    </row>
    <row r="55" spans="1:15" s="20" customFormat="1">
      <c r="A55" s="331"/>
      <c r="B55" s="334"/>
      <c r="C55" s="328"/>
      <c r="D55" s="331"/>
      <c r="E55" s="331"/>
      <c r="F55" s="15" t="s">
        <v>35</v>
      </c>
      <c r="G55" s="16">
        <v>0</v>
      </c>
      <c r="H55" s="36">
        <v>205</v>
      </c>
      <c r="I55" s="17">
        <v>245</v>
      </c>
      <c r="J55" s="328"/>
      <c r="K55" s="36">
        <v>150</v>
      </c>
      <c r="L55" s="18">
        <f t="shared" si="5"/>
        <v>-150</v>
      </c>
      <c r="M55" s="19">
        <f t="shared" si="7"/>
        <v>0</v>
      </c>
      <c r="O55" s="142">
        <f t="shared" si="2"/>
        <v>0</v>
      </c>
    </row>
    <row r="56" spans="1:15" s="20" customFormat="1">
      <c r="A56" s="329" t="s">
        <v>575</v>
      </c>
      <c r="B56" s="337" t="s">
        <v>606</v>
      </c>
      <c r="C56" s="326" t="s">
        <v>576</v>
      </c>
      <c r="D56" s="329" t="s">
        <v>157</v>
      </c>
      <c r="E56" s="329" t="s">
        <v>41</v>
      </c>
      <c r="F56" s="15" t="s">
        <v>278</v>
      </c>
      <c r="G56" s="16">
        <v>0.90500000000000003</v>
      </c>
      <c r="H56" s="36">
        <v>330</v>
      </c>
      <c r="I56" s="128">
        <v>550</v>
      </c>
      <c r="J56" s="326" t="s">
        <v>42</v>
      </c>
      <c r="K56" s="134">
        <v>110</v>
      </c>
      <c r="L56" s="18">
        <f t="shared" si="5"/>
        <v>89.1</v>
      </c>
      <c r="M56" s="309">
        <f t="shared" si="7"/>
        <v>497.75</v>
      </c>
      <c r="O56" s="142">
        <f t="shared" si="2"/>
        <v>298.65000000000003</v>
      </c>
    </row>
    <row r="57" spans="1:15" s="20" customFormat="1">
      <c r="A57" s="331"/>
      <c r="B57" s="338"/>
      <c r="C57" s="328"/>
      <c r="D57" s="331"/>
      <c r="E57" s="331"/>
      <c r="F57" s="15" t="s">
        <v>78</v>
      </c>
      <c r="G57" s="16">
        <v>1.5049999999999999</v>
      </c>
      <c r="H57" s="36">
        <v>130</v>
      </c>
      <c r="I57" s="128">
        <v>400</v>
      </c>
      <c r="J57" s="328"/>
      <c r="K57" s="134">
        <v>110</v>
      </c>
      <c r="L57" s="18">
        <f t="shared" si="5"/>
        <v>296.34999999999997</v>
      </c>
      <c r="M57" s="309">
        <f t="shared" si="7"/>
        <v>602</v>
      </c>
      <c r="O57" s="142">
        <f t="shared" si="2"/>
        <v>195.64999999999998</v>
      </c>
    </row>
    <row r="58" spans="1:15" s="20" customFormat="1">
      <c r="A58" s="37" t="s">
        <v>578</v>
      </c>
      <c r="B58" s="114" t="s">
        <v>602</v>
      </c>
      <c r="C58" s="22" t="s">
        <v>579</v>
      </c>
      <c r="D58" s="37" t="s">
        <v>743</v>
      </c>
      <c r="E58" s="37" t="s">
        <v>600</v>
      </c>
      <c r="F58" s="15" t="s">
        <v>580</v>
      </c>
      <c r="G58" s="16">
        <v>14.74</v>
      </c>
      <c r="H58" s="36">
        <v>65</v>
      </c>
      <c r="I58" s="128">
        <v>160</v>
      </c>
      <c r="J58" s="22" t="s">
        <v>21</v>
      </c>
      <c r="K58" s="134">
        <v>510</v>
      </c>
      <c r="L58" s="18">
        <f t="shared" si="5"/>
        <v>890.3</v>
      </c>
      <c r="M58" s="309">
        <f t="shared" si="7"/>
        <v>2358.4</v>
      </c>
      <c r="O58" s="142">
        <f t="shared" si="2"/>
        <v>958.1</v>
      </c>
    </row>
    <row r="59" spans="1:15" s="20" customFormat="1">
      <c r="A59" s="329" t="s">
        <v>582</v>
      </c>
      <c r="B59" s="337" t="s">
        <v>607</v>
      </c>
      <c r="C59" s="326" t="s">
        <v>579</v>
      </c>
      <c r="D59" s="329" t="s">
        <v>585</v>
      </c>
      <c r="E59" s="329" t="s">
        <v>587</v>
      </c>
      <c r="F59" s="15" t="s">
        <v>37</v>
      </c>
      <c r="G59" s="16">
        <v>4.9000000000000004</v>
      </c>
      <c r="H59" s="17">
        <v>100</v>
      </c>
      <c r="I59" s="128">
        <v>345</v>
      </c>
      <c r="J59" s="326" t="s">
        <v>152</v>
      </c>
      <c r="K59" s="134">
        <v>195</v>
      </c>
      <c r="L59" s="18">
        <f t="shared" si="5"/>
        <v>1005.5</v>
      </c>
      <c r="M59" s="309">
        <f t="shared" si="7"/>
        <v>1690.5000000000002</v>
      </c>
      <c r="O59" s="139">
        <f t="shared" si="2"/>
        <v>490.00000000000006</v>
      </c>
    </row>
    <row r="60" spans="1:15" s="20" customFormat="1">
      <c r="A60" s="330"/>
      <c r="B60" s="339"/>
      <c r="C60" s="327"/>
      <c r="D60" s="330"/>
      <c r="E60" s="330"/>
      <c r="F60" s="15" t="s">
        <v>36</v>
      </c>
      <c r="G60" s="16">
        <v>0</v>
      </c>
      <c r="H60" s="17">
        <v>225</v>
      </c>
      <c r="I60" s="128">
        <v>315</v>
      </c>
      <c r="J60" s="327"/>
      <c r="K60" s="134">
        <v>195</v>
      </c>
      <c r="L60" s="18">
        <f t="shared" si="5"/>
        <v>-195</v>
      </c>
      <c r="M60" s="309">
        <f t="shared" si="7"/>
        <v>0</v>
      </c>
      <c r="O60" s="139">
        <f t="shared" si="2"/>
        <v>0</v>
      </c>
    </row>
    <row r="61" spans="1:15" s="20" customFormat="1">
      <c r="A61" s="330"/>
      <c r="B61" s="339"/>
      <c r="C61" s="327"/>
      <c r="D61" s="330"/>
      <c r="E61" s="330"/>
      <c r="F61" s="15" t="s">
        <v>35</v>
      </c>
      <c r="G61" s="16">
        <v>0</v>
      </c>
      <c r="H61" s="17">
        <v>155</v>
      </c>
      <c r="I61" s="128">
        <v>245</v>
      </c>
      <c r="J61" s="327"/>
      <c r="K61" s="134">
        <v>195</v>
      </c>
      <c r="L61" s="18">
        <f t="shared" si="5"/>
        <v>-195</v>
      </c>
      <c r="M61" s="309">
        <f t="shared" si="7"/>
        <v>0</v>
      </c>
      <c r="O61" s="139">
        <f t="shared" si="2"/>
        <v>0</v>
      </c>
    </row>
    <row r="62" spans="1:15" s="20" customFormat="1">
      <c r="A62" s="331"/>
      <c r="B62" s="338"/>
      <c r="C62" s="328"/>
      <c r="D62" s="331"/>
      <c r="E62" s="331"/>
      <c r="F62" s="15" t="s">
        <v>586</v>
      </c>
      <c r="G62" s="16">
        <v>3.26</v>
      </c>
      <c r="H62" s="83">
        <v>-75</v>
      </c>
      <c r="I62" s="128">
        <v>85</v>
      </c>
      <c r="J62" s="328"/>
      <c r="K62" s="134">
        <v>195</v>
      </c>
      <c r="L62" s="18">
        <f t="shared" si="5"/>
        <v>326.59999999999991</v>
      </c>
      <c r="M62" s="309">
        <f t="shared" si="7"/>
        <v>277.09999999999997</v>
      </c>
      <c r="O62" s="139">
        <f t="shared" si="2"/>
        <v>-244.49999999999997</v>
      </c>
    </row>
    <row r="63" spans="1:15" s="20" customFormat="1">
      <c r="A63" s="329" t="s">
        <v>583</v>
      </c>
      <c r="B63" s="337" t="s">
        <v>606</v>
      </c>
      <c r="C63" s="326" t="s">
        <v>584</v>
      </c>
      <c r="D63" s="329" t="s">
        <v>157</v>
      </c>
      <c r="E63" s="329" t="s">
        <v>41</v>
      </c>
      <c r="F63" s="15" t="s">
        <v>278</v>
      </c>
      <c r="G63" s="16">
        <v>0.35</v>
      </c>
      <c r="H63" s="36">
        <v>330</v>
      </c>
      <c r="I63" s="128">
        <v>550</v>
      </c>
      <c r="J63" s="326" t="s">
        <v>42</v>
      </c>
      <c r="K63" s="134">
        <v>110</v>
      </c>
      <c r="L63" s="18">
        <f t="shared" ref="L63:L66" si="8">(I63-H63)*G63-K63</f>
        <v>-33</v>
      </c>
      <c r="M63" s="309">
        <f t="shared" ref="M63:M66" si="9">G63*I63</f>
        <v>192.5</v>
      </c>
      <c r="O63" s="142">
        <f t="shared" si="2"/>
        <v>115.49999999999999</v>
      </c>
    </row>
    <row r="64" spans="1:15" s="20" customFormat="1">
      <c r="A64" s="331"/>
      <c r="B64" s="338"/>
      <c r="C64" s="328"/>
      <c r="D64" s="331"/>
      <c r="E64" s="331"/>
      <c r="F64" s="15" t="s">
        <v>78</v>
      </c>
      <c r="G64" s="16">
        <v>2.21</v>
      </c>
      <c r="H64" s="36">
        <v>130</v>
      </c>
      <c r="I64" s="128">
        <v>400</v>
      </c>
      <c r="J64" s="328"/>
      <c r="K64" s="134">
        <v>110</v>
      </c>
      <c r="L64" s="18">
        <f t="shared" si="8"/>
        <v>486.70000000000005</v>
      </c>
      <c r="M64" s="309">
        <f t="shared" si="9"/>
        <v>884</v>
      </c>
      <c r="O64" s="142">
        <f t="shared" si="2"/>
        <v>287.3</v>
      </c>
    </row>
    <row r="65" spans="1:15" s="20" customFormat="1">
      <c r="A65" s="17"/>
      <c r="B65" s="17"/>
      <c r="C65" s="112"/>
      <c r="D65" s="17" t="s">
        <v>409</v>
      </c>
      <c r="E65" s="17" t="s">
        <v>410</v>
      </c>
      <c r="F65" s="15" t="s">
        <v>628</v>
      </c>
      <c r="G65" s="16">
        <v>1</v>
      </c>
      <c r="H65" s="36">
        <v>2705.32</v>
      </c>
      <c r="I65" s="128">
        <v>3012.72</v>
      </c>
      <c r="J65" s="22"/>
      <c r="K65" s="129">
        <v>0</v>
      </c>
      <c r="L65" s="18">
        <f t="shared" si="8"/>
        <v>307.39999999999964</v>
      </c>
      <c r="M65" s="309">
        <f t="shared" si="9"/>
        <v>3012.72</v>
      </c>
      <c r="O65" s="142">
        <f t="shared" si="2"/>
        <v>2705.32</v>
      </c>
    </row>
    <row r="66" spans="1:15">
      <c r="A66" s="37"/>
      <c r="B66" s="37"/>
      <c r="C66" s="22"/>
      <c r="D66" s="17" t="s">
        <v>409</v>
      </c>
      <c r="E66" s="37" t="s">
        <v>421</v>
      </c>
      <c r="F66" s="15" t="s">
        <v>628</v>
      </c>
      <c r="G66" s="16">
        <v>1</v>
      </c>
      <c r="H66" s="36">
        <v>629.79999999999995</v>
      </c>
      <c r="I66" s="128">
        <v>693</v>
      </c>
      <c r="J66" s="22"/>
      <c r="K66" s="129">
        <v>0</v>
      </c>
      <c r="L66" s="18">
        <f t="shared" si="8"/>
        <v>63.200000000000045</v>
      </c>
      <c r="M66" s="309">
        <f t="shared" si="9"/>
        <v>693</v>
      </c>
      <c r="O66" s="142">
        <f t="shared" si="2"/>
        <v>629.79999999999995</v>
      </c>
    </row>
    <row r="67" spans="1:15">
      <c r="A67" s="6"/>
      <c r="B67" s="98"/>
      <c r="C67" s="98"/>
      <c r="D67" s="6"/>
      <c r="E67" s="6"/>
      <c r="F67" s="9"/>
      <c r="G67" s="10"/>
      <c r="H67" s="6"/>
      <c r="I67" s="6"/>
      <c r="J67" s="98"/>
      <c r="K67" s="6"/>
      <c r="L67" s="21"/>
      <c r="M67" s="13"/>
      <c r="O67" s="140">
        <f t="shared" si="2"/>
        <v>0</v>
      </c>
    </row>
    <row r="68" spans="1:15">
      <c r="A68" s="123"/>
      <c r="B68" s="123"/>
      <c r="C68" s="123"/>
      <c r="D68" s="24"/>
      <c r="E68" s="24"/>
      <c r="F68" s="24"/>
      <c r="G68" s="26">
        <f>SUM(G7:G67)</f>
        <v>258.64099999999996</v>
      </c>
      <c r="H68" s="24"/>
      <c r="I68" s="24"/>
      <c r="J68" s="24"/>
      <c r="K68" s="25"/>
      <c r="L68" s="27">
        <f>SUM(L7:L67)</f>
        <v>22887.403000000002</v>
      </c>
      <c r="M68" s="27">
        <f>SUM(M7:M67)</f>
        <v>114025.59800000003</v>
      </c>
      <c r="O68" s="155">
        <f>SUM(O7:O67)</f>
        <v>80177.195000000007</v>
      </c>
    </row>
    <row r="69" spans="1:15" ht="17" thickBot="1">
      <c r="A69" s="124"/>
      <c r="B69" s="125"/>
      <c r="C69" s="125"/>
      <c r="D69" s="29"/>
      <c r="E69" s="29"/>
      <c r="F69" s="29"/>
      <c r="G69" s="30"/>
      <c r="H69" s="29"/>
      <c r="I69" s="29"/>
      <c r="J69" s="31" t="s">
        <v>13</v>
      </c>
      <c r="K69" s="32">
        <f>M68/G68</f>
        <v>440.86435638587864</v>
      </c>
      <c r="L69" s="33">
        <f>L68/G68</f>
        <v>88.491008772777732</v>
      </c>
      <c r="M69" s="34">
        <f>L68/M68</f>
        <v>0.20072162217469797</v>
      </c>
      <c r="O69" s="141">
        <f>O68/M68</f>
        <v>0.70315083986667615</v>
      </c>
    </row>
  </sheetData>
  <mergeCells count="100">
    <mergeCell ref="J30:J34"/>
    <mergeCell ref="E30:E34"/>
    <mergeCell ref="D30:D34"/>
    <mergeCell ref="B35:B36"/>
    <mergeCell ref="A30:A34"/>
    <mergeCell ref="B30:B34"/>
    <mergeCell ref="C30:C34"/>
    <mergeCell ref="J63:J64"/>
    <mergeCell ref="A59:A62"/>
    <mergeCell ref="B59:B62"/>
    <mergeCell ref="C59:C62"/>
    <mergeCell ref="D59:D62"/>
    <mergeCell ref="E59:E62"/>
    <mergeCell ref="J59:J62"/>
    <mergeCell ref="A63:A64"/>
    <mergeCell ref="B63:B64"/>
    <mergeCell ref="C63:C64"/>
    <mergeCell ref="D63:D64"/>
    <mergeCell ref="E63:E64"/>
    <mergeCell ref="J56:J57"/>
    <mergeCell ref="A56:A57"/>
    <mergeCell ref="B56:B57"/>
    <mergeCell ref="C56:C57"/>
    <mergeCell ref="D56:D57"/>
    <mergeCell ref="E56:E57"/>
    <mergeCell ref="J53:J55"/>
    <mergeCell ref="A53:A55"/>
    <mergeCell ref="B53:B55"/>
    <mergeCell ref="C53:C55"/>
    <mergeCell ref="D53:D55"/>
    <mergeCell ref="E53:E55"/>
    <mergeCell ref="C28:C29"/>
    <mergeCell ref="B28:B29"/>
    <mergeCell ref="D28:D29"/>
    <mergeCell ref="E28:E29"/>
    <mergeCell ref="J22:J23"/>
    <mergeCell ref="B25:B27"/>
    <mergeCell ref="J28:J29"/>
    <mergeCell ref="A22:A23"/>
    <mergeCell ref="B22:B23"/>
    <mergeCell ref="C22:C23"/>
    <mergeCell ref="D22:D23"/>
    <mergeCell ref="E22:E23"/>
    <mergeCell ref="A25:A27"/>
    <mergeCell ref="C25:C27"/>
    <mergeCell ref="D25:D27"/>
    <mergeCell ref="E25:E27"/>
    <mergeCell ref="J25:J27"/>
    <mergeCell ref="A28:A29"/>
    <mergeCell ref="A1:O3"/>
    <mergeCell ref="J15:J21"/>
    <mergeCell ref="A13:A14"/>
    <mergeCell ref="C13:C14"/>
    <mergeCell ref="D13:D14"/>
    <mergeCell ref="E13:E14"/>
    <mergeCell ref="E15:E21"/>
    <mergeCell ref="D15:D21"/>
    <mergeCell ref="C15:C21"/>
    <mergeCell ref="B15:B21"/>
    <mergeCell ref="A15:A21"/>
    <mergeCell ref="J13:J14"/>
    <mergeCell ref="A7:A8"/>
    <mergeCell ref="B7:B8"/>
    <mergeCell ref="C7:C8"/>
    <mergeCell ref="D7:D8"/>
    <mergeCell ref="E7:E8"/>
    <mergeCell ref="J11:J12"/>
    <mergeCell ref="A11:A12"/>
    <mergeCell ref="B11:B12"/>
    <mergeCell ref="C11:C12"/>
    <mergeCell ref="D11:D12"/>
    <mergeCell ref="E11:E12"/>
    <mergeCell ref="J7:J8"/>
    <mergeCell ref="J48:J52"/>
    <mergeCell ref="A48:A52"/>
    <mergeCell ref="B48:B52"/>
    <mergeCell ref="C48:C52"/>
    <mergeCell ref="D48:D52"/>
    <mergeCell ref="E48:E52"/>
    <mergeCell ref="J44:J45"/>
    <mergeCell ref="E44:E45"/>
    <mergeCell ref="D44:D45"/>
    <mergeCell ref="A44:A45"/>
    <mergeCell ref="C44:C45"/>
    <mergeCell ref="B44:B45"/>
    <mergeCell ref="A39:A43"/>
    <mergeCell ref="J39:J43"/>
    <mergeCell ref="D35:D36"/>
    <mergeCell ref="E35:E36"/>
    <mergeCell ref="C35:C36"/>
    <mergeCell ref="A35:A38"/>
    <mergeCell ref="D37:D38"/>
    <mergeCell ref="C37:C38"/>
    <mergeCell ref="E37:E38"/>
    <mergeCell ref="J35:J38"/>
    <mergeCell ref="B37:B38"/>
    <mergeCell ref="C39:C41"/>
    <mergeCell ref="D40:D41"/>
    <mergeCell ref="E39:E41"/>
    <mergeCell ref="B39:B41"/>
  </mergeCells>
  <pageMargins left="0.7" right="0.7" top="0.75" bottom="0.75" header="0.3" footer="0.3"/>
  <pageSetup paperSize="9" orientation="portrait" horizontalDpi="0" verticalDpi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E53D6-25BE-8249-8DDB-AADB1342DC78}">
  <dimension ref="A1:P53"/>
  <sheetViews>
    <sheetView topLeftCell="A5" zoomScale="125" workbookViewId="0">
      <selection activeCell="F37" sqref="F37"/>
    </sheetView>
  </sheetViews>
  <sheetFormatPr baseColWidth="10" defaultRowHeight="16"/>
  <cols>
    <col min="1" max="1" width="12.33203125" style="102" customWidth="1"/>
    <col min="2" max="2" width="10.83203125" style="102"/>
    <col min="3" max="3" width="12" style="102" bestFit="1" customWidth="1"/>
    <col min="4" max="4" width="24.33203125" customWidth="1"/>
    <col min="5" max="5" width="28.1640625" customWidth="1"/>
    <col min="6" max="6" width="28.33203125" customWidth="1"/>
    <col min="10" max="10" width="12.5" customWidth="1"/>
    <col min="14" max="14" width="1.33203125" customWidth="1"/>
    <col min="15" max="15" width="12.33203125" style="136" customWidth="1"/>
  </cols>
  <sheetData>
    <row r="1" spans="1:16" ht="16" customHeight="1">
      <c r="A1" s="371" t="s">
        <v>563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</row>
    <row r="2" spans="1:16" ht="16" customHeight="1">
      <c r="A2" s="373"/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</row>
    <row r="3" spans="1:16" ht="17" customHeight="1" thickBot="1">
      <c r="A3" s="375"/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</row>
    <row r="6" spans="1:16" ht="30">
      <c r="A6" s="144" t="s">
        <v>0</v>
      </c>
      <c r="B6" s="144" t="s">
        <v>1</v>
      </c>
      <c r="C6" s="145" t="s">
        <v>2</v>
      </c>
      <c r="D6" s="146" t="s">
        <v>3</v>
      </c>
      <c r="E6" s="147" t="s">
        <v>4</v>
      </c>
      <c r="F6" s="146" t="s">
        <v>5</v>
      </c>
      <c r="G6" s="146" t="s">
        <v>6</v>
      </c>
      <c r="H6" s="146" t="s">
        <v>7</v>
      </c>
      <c r="I6" s="146" t="s">
        <v>8</v>
      </c>
      <c r="J6" s="146" t="s">
        <v>9</v>
      </c>
      <c r="K6" s="146" t="s">
        <v>10</v>
      </c>
      <c r="L6" s="148" t="s">
        <v>11</v>
      </c>
      <c r="M6" s="146" t="s">
        <v>12</v>
      </c>
      <c r="O6" s="149" t="s">
        <v>549</v>
      </c>
      <c r="P6" s="137"/>
    </row>
    <row r="7" spans="1:16" s="20" customFormat="1">
      <c r="A7" s="329" t="s">
        <v>593</v>
      </c>
      <c r="B7" s="337" t="s">
        <v>683</v>
      </c>
      <c r="C7" s="326" t="s">
        <v>612</v>
      </c>
      <c r="D7" s="329" t="s">
        <v>524</v>
      </c>
      <c r="E7" s="329" t="s">
        <v>595</v>
      </c>
      <c r="F7" s="15" t="s">
        <v>37</v>
      </c>
      <c r="G7" s="16">
        <v>0</v>
      </c>
      <c r="H7" s="36">
        <v>320</v>
      </c>
      <c r="I7" s="17">
        <v>385</v>
      </c>
      <c r="J7" s="326" t="s">
        <v>21</v>
      </c>
      <c r="K7" s="36">
        <v>157</v>
      </c>
      <c r="L7" s="18">
        <f>(I7-H7)*G7-K7</f>
        <v>-157</v>
      </c>
      <c r="M7" s="311">
        <f t="shared" ref="M7:M16" si="0">G7*I7</f>
        <v>0</v>
      </c>
      <c r="O7" s="142">
        <f t="shared" ref="O7:O51" si="1">G7*H7</f>
        <v>0</v>
      </c>
    </row>
    <row r="8" spans="1:16" s="20" customFormat="1">
      <c r="A8" s="330"/>
      <c r="B8" s="339"/>
      <c r="C8" s="327"/>
      <c r="D8" s="330"/>
      <c r="E8" s="330"/>
      <c r="F8" s="15" t="s">
        <v>36</v>
      </c>
      <c r="G8" s="16">
        <v>2.64</v>
      </c>
      <c r="H8" s="36">
        <v>120</v>
      </c>
      <c r="I8" s="17">
        <v>305</v>
      </c>
      <c r="J8" s="327"/>
      <c r="K8" s="36">
        <v>157</v>
      </c>
      <c r="L8" s="18">
        <f t="shared" ref="L8:L16" si="2">(I8-H8)*G8-K8</f>
        <v>331.40000000000003</v>
      </c>
      <c r="M8" s="311">
        <f t="shared" si="0"/>
        <v>805.2</v>
      </c>
      <c r="O8" s="142">
        <f t="shared" si="1"/>
        <v>316.8</v>
      </c>
    </row>
    <row r="9" spans="1:16" s="20" customFormat="1">
      <c r="A9" s="330"/>
      <c r="B9" s="339"/>
      <c r="C9" s="327"/>
      <c r="D9" s="330"/>
      <c r="E9" s="330"/>
      <c r="F9" s="15" t="s">
        <v>35</v>
      </c>
      <c r="G9" s="16">
        <v>18.48</v>
      </c>
      <c r="H9" s="36">
        <v>160</v>
      </c>
      <c r="I9" s="17">
        <v>225</v>
      </c>
      <c r="J9" s="327"/>
      <c r="K9" s="36">
        <v>157</v>
      </c>
      <c r="L9" s="18">
        <f t="shared" si="2"/>
        <v>1044.2</v>
      </c>
      <c r="M9" s="311">
        <f t="shared" si="0"/>
        <v>4158</v>
      </c>
      <c r="O9" s="142">
        <f t="shared" si="1"/>
        <v>2956.8</v>
      </c>
    </row>
    <row r="10" spans="1:16" s="20" customFormat="1">
      <c r="A10" s="330"/>
      <c r="B10" s="339"/>
      <c r="C10" s="327"/>
      <c r="D10" s="330"/>
      <c r="E10" s="330"/>
      <c r="F10" s="15" t="s">
        <v>34</v>
      </c>
      <c r="G10" s="16">
        <v>0</v>
      </c>
      <c r="H10" s="36">
        <v>120</v>
      </c>
      <c r="I10" s="17">
        <v>185</v>
      </c>
      <c r="J10" s="327"/>
      <c r="K10" s="36">
        <v>157</v>
      </c>
      <c r="L10" s="18">
        <f t="shared" si="2"/>
        <v>-157</v>
      </c>
      <c r="M10" s="311">
        <f t="shared" si="0"/>
        <v>0</v>
      </c>
      <c r="O10" s="142">
        <f t="shared" si="1"/>
        <v>0</v>
      </c>
    </row>
    <row r="11" spans="1:16" s="20" customFormat="1">
      <c r="A11" s="331"/>
      <c r="B11" s="338"/>
      <c r="C11" s="328"/>
      <c r="D11" s="331"/>
      <c r="E11" s="331"/>
      <c r="F11" s="15" t="s">
        <v>33</v>
      </c>
      <c r="G11" s="16">
        <v>0</v>
      </c>
      <c r="H11" s="36">
        <v>55</v>
      </c>
      <c r="I11" s="17">
        <v>120</v>
      </c>
      <c r="J11" s="328"/>
      <c r="K11" s="36">
        <v>157</v>
      </c>
      <c r="L11" s="18">
        <f t="shared" si="2"/>
        <v>-157</v>
      </c>
      <c r="M11" s="311">
        <f t="shared" si="0"/>
        <v>0</v>
      </c>
      <c r="O11" s="142">
        <f t="shared" si="1"/>
        <v>0</v>
      </c>
    </row>
    <row r="12" spans="1:16" s="20" customFormat="1">
      <c r="A12" s="37" t="s">
        <v>594</v>
      </c>
      <c r="B12" s="114" t="s">
        <v>690</v>
      </c>
      <c r="C12" s="22" t="s">
        <v>643</v>
      </c>
      <c r="D12" s="37" t="s">
        <v>303</v>
      </c>
      <c r="E12" s="37" t="s">
        <v>618</v>
      </c>
      <c r="F12" s="15" t="s">
        <v>304</v>
      </c>
      <c r="G12" s="16">
        <v>24.131</v>
      </c>
      <c r="H12" s="36">
        <v>435</v>
      </c>
      <c r="I12" s="17">
        <v>500</v>
      </c>
      <c r="J12" s="22" t="s">
        <v>21</v>
      </c>
      <c r="K12" s="36">
        <v>880</v>
      </c>
      <c r="L12" s="18">
        <f t="shared" si="2"/>
        <v>688.5150000000001</v>
      </c>
      <c r="M12" s="309">
        <f t="shared" si="0"/>
        <v>12065.5</v>
      </c>
      <c r="O12" s="142">
        <f t="shared" si="1"/>
        <v>10496.985000000001</v>
      </c>
    </row>
    <row r="13" spans="1:16" s="20" customFormat="1">
      <c r="A13" s="329" t="s">
        <v>613</v>
      </c>
      <c r="B13" s="337" t="s">
        <v>719</v>
      </c>
      <c r="C13" s="326" t="s">
        <v>614</v>
      </c>
      <c r="D13" s="329" t="s">
        <v>615</v>
      </c>
      <c r="E13" s="329" t="s">
        <v>41</v>
      </c>
      <c r="F13" s="15" t="s">
        <v>616</v>
      </c>
      <c r="G13" s="16">
        <v>1.18</v>
      </c>
      <c r="H13" s="36">
        <v>330</v>
      </c>
      <c r="I13" s="17">
        <v>550</v>
      </c>
      <c r="J13" s="326" t="s">
        <v>42</v>
      </c>
      <c r="K13" s="36">
        <v>110</v>
      </c>
      <c r="L13" s="18">
        <f t="shared" si="2"/>
        <v>149.59999999999997</v>
      </c>
      <c r="M13" s="309">
        <f t="shared" si="0"/>
        <v>649</v>
      </c>
      <c r="O13" s="142">
        <f t="shared" si="1"/>
        <v>389.4</v>
      </c>
    </row>
    <row r="14" spans="1:16" s="20" customFormat="1">
      <c r="A14" s="331"/>
      <c r="B14" s="338"/>
      <c r="C14" s="328"/>
      <c r="D14" s="331"/>
      <c r="E14" s="331"/>
      <c r="F14" s="15" t="s">
        <v>617</v>
      </c>
      <c r="G14" s="16">
        <v>1.94</v>
      </c>
      <c r="H14" s="36">
        <v>130</v>
      </c>
      <c r="I14" s="17">
        <v>400</v>
      </c>
      <c r="J14" s="328"/>
      <c r="K14" s="36">
        <v>110</v>
      </c>
      <c r="L14" s="18">
        <f t="shared" si="2"/>
        <v>413.79999999999995</v>
      </c>
      <c r="M14" s="309">
        <f t="shared" si="0"/>
        <v>776</v>
      </c>
      <c r="O14" s="142">
        <f t="shared" si="1"/>
        <v>252.2</v>
      </c>
    </row>
    <row r="15" spans="1:16" s="20" customFormat="1">
      <c r="A15" s="329" t="s">
        <v>629</v>
      </c>
      <c r="B15" s="337" t="s">
        <v>684</v>
      </c>
      <c r="C15" s="326" t="s">
        <v>642</v>
      </c>
      <c r="D15" s="329" t="s">
        <v>631</v>
      </c>
      <c r="E15" s="329" t="s">
        <v>632</v>
      </c>
      <c r="F15" s="15" t="s">
        <v>343</v>
      </c>
      <c r="G15" s="16">
        <v>0</v>
      </c>
      <c r="H15" s="36">
        <v>85</v>
      </c>
      <c r="I15" s="17">
        <v>145</v>
      </c>
      <c r="J15" s="326" t="s">
        <v>21</v>
      </c>
      <c r="K15" s="36">
        <v>200</v>
      </c>
      <c r="L15" s="18">
        <f t="shared" si="2"/>
        <v>-200</v>
      </c>
      <c r="M15" s="309">
        <f t="shared" si="0"/>
        <v>0</v>
      </c>
      <c r="O15" s="142">
        <f t="shared" si="1"/>
        <v>0</v>
      </c>
    </row>
    <row r="16" spans="1:16" s="20" customFormat="1">
      <c r="A16" s="331"/>
      <c r="B16" s="338"/>
      <c r="C16" s="328"/>
      <c r="D16" s="331"/>
      <c r="E16" s="331"/>
      <c r="F16" s="15" t="s">
        <v>630</v>
      </c>
      <c r="G16" s="16">
        <v>15.18</v>
      </c>
      <c r="H16" s="36">
        <v>31</v>
      </c>
      <c r="I16" s="17">
        <v>90</v>
      </c>
      <c r="J16" s="328"/>
      <c r="K16" s="36">
        <v>200</v>
      </c>
      <c r="L16" s="18">
        <f t="shared" si="2"/>
        <v>695.62</v>
      </c>
      <c r="M16" s="309">
        <f t="shared" si="0"/>
        <v>1366.2</v>
      </c>
      <c r="O16" s="142">
        <f t="shared" si="1"/>
        <v>470.58</v>
      </c>
    </row>
    <row r="17" spans="1:15" s="20" customFormat="1">
      <c r="A17" s="329" t="s">
        <v>633</v>
      </c>
      <c r="B17" s="337" t="s">
        <v>685</v>
      </c>
      <c r="C17" s="326" t="s">
        <v>639</v>
      </c>
      <c r="D17" s="329" t="s">
        <v>524</v>
      </c>
      <c r="E17" s="329" t="s">
        <v>634</v>
      </c>
      <c r="F17" s="15" t="s">
        <v>37</v>
      </c>
      <c r="G17" s="16">
        <v>1.7</v>
      </c>
      <c r="H17" s="36">
        <v>160</v>
      </c>
      <c r="I17" s="17">
        <v>385</v>
      </c>
      <c r="J17" s="326" t="s">
        <v>21</v>
      </c>
      <c r="K17" s="36">
        <v>157</v>
      </c>
      <c r="L17" s="18">
        <f>(I17-H17)*G17-K17</f>
        <v>225.5</v>
      </c>
      <c r="M17" s="311">
        <f t="shared" ref="M17:M50" si="3">G17*I17</f>
        <v>654.5</v>
      </c>
      <c r="O17" s="142">
        <f t="shared" si="1"/>
        <v>272</v>
      </c>
    </row>
    <row r="18" spans="1:15" s="20" customFormat="1">
      <c r="A18" s="330"/>
      <c r="B18" s="339"/>
      <c r="C18" s="327"/>
      <c r="D18" s="330"/>
      <c r="E18" s="330"/>
      <c r="F18" s="15" t="s">
        <v>36</v>
      </c>
      <c r="G18" s="16">
        <v>1.7</v>
      </c>
      <c r="H18" s="36">
        <v>160</v>
      </c>
      <c r="I18" s="17">
        <v>305</v>
      </c>
      <c r="J18" s="327"/>
      <c r="K18" s="36">
        <v>157</v>
      </c>
      <c r="L18" s="18">
        <f t="shared" ref="L18:L50" si="4">(I18-H18)*G18-K18</f>
        <v>89.5</v>
      </c>
      <c r="M18" s="311">
        <f t="shared" si="3"/>
        <v>518.5</v>
      </c>
      <c r="O18" s="142">
        <f t="shared" si="1"/>
        <v>272</v>
      </c>
    </row>
    <row r="19" spans="1:15" s="20" customFormat="1">
      <c r="A19" s="330"/>
      <c r="B19" s="339"/>
      <c r="C19" s="327"/>
      <c r="D19" s="330"/>
      <c r="E19" s="330"/>
      <c r="F19" s="15" t="s">
        <v>35</v>
      </c>
      <c r="G19" s="16">
        <v>17.04</v>
      </c>
      <c r="H19" s="36">
        <v>160</v>
      </c>
      <c r="I19" s="17">
        <v>225</v>
      </c>
      <c r="J19" s="327"/>
      <c r="K19" s="36">
        <v>157</v>
      </c>
      <c r="L19" s="18">
        <f t="shared" si="4"/>
        <v>950.59999999999991</v>
      </c>
      <c r="M19" s="311">
        <f t="shared" si="3"/>
        <v>3834</v>
      </c>
      <c r="O19" s="142">
        <f t="shared" si="1"/>
        <v>2726.3999999999996</v>
      </c>
    </row>
    <row r="20" spans="1:15" s="20" customFormat="1">
      <c r="A20" s="330"/>
      <c r="B20" s="339"/>
      <c r="C20" s="327"/>
      <c r="D20" s="330"/>
      <c r="E20" s="330"/>
      <c r="F20" s="15" t="s">
        <v>34</v>
      </c>
      <c r="G20" s="16">
        <v>0</v>
      </c>
      <c r="H20" s="36">
        <v>120</v>
      </c>
      <c r="I20" s="17">
        <v>185</v>
      </c>
      <c r="J20" s="327"/>
      <c r="K20" s="36">
        <v>157</v>
      </c>
      <c r="L20" s="18">
        <f t="shared" si="4"/>
        <v>-157</v>
      </c>
      <c r="M20" s="311">
        <f t="shared" si="3"/>
        <v>0</v>
      </c>
      <c r="O20" s="142">
        <f t="shared" si="1"/>
        <v>0</v>
      </c>
    </row>
    <row r="21" spans="1:15" s="20" customFormat="1">
      <c r="A21" s="331"/>
      <c r="B21" s="338"/>
      <c r="C21" s="328"/>
      <c r="D21" s="331"/>
      <c r="E21" s="331"/>
      <c r="F21" s="15" t="s">
        <v>33</v>
      </c>
      <c r="G21" s="16">
        <v>0</v>
      </c>
      <c r="H21" s="36">
        <v>55</v>
      </c>
      <c r="I21" s="17">
        <v>120</v>
      </c>
      <c r="J21" s="328"/>
      <c r="K21" s="36">
        <v>157</v>
      </c>
      <c r="L21" s="18">
        <f t="shared" si="4"/>
        <v>-157</v>
      </c>
      <c r="M21" s="311">
        <f t="shared" si="3"/>
        <v>0</v>
      </c>
      <c r="O21" s="142">
        <f t="shared" si="1"/>
        <v>0</v>
      </c>
    </row>
    <row r="22" spans="1:15" s="20" customFormat="1">
      <c r="A22" s="335" t="s">
        <v>1361</v>
      </c>
      <c r="B22" s="377"/>
      <c r="C22" s="336"/>
      <c r="D22" s="92" t="s">
        <v>361</v>
      </c>
      <c r="E22" s="92" t="s">
        <v>1360</v>
      </c>
      <c r="F22" s="193" t="s">
        <v>635</v>
      </c>
      <c r="G22" s="16">
        <v>1</v>
      </c>
      <c r="H22" s="36">
        <v>940.98</v>
      </c>
      <c r="I22" s="17">
        <v>1670.4</v>
      </c>
      <c r="J22" s="91" t="s">
        <v>152</v>
      </c>
      <c r="K22" s="36">
        <v>295</v>
      </c>
      <c r="L22" s="18">
        <f t="shared" si="4"/>
        <v>434.42000000000007</v>
      </c>
      <c r="M22" s="311">
        <f t="shared" si="3"/>
        <v>1670.4</v>
      </c>
      <c r="O22" s="142">
        <f t="shared" si="1"/>
        <v>940.98</v>
      </c>
    </row>
    <row r="23" spans="1:15" s="20" customFormat="1">
      <c r="A23" s="329" t="s">
        <v>638</v>
      </c>
      <c r="B23" s="337" t="s">
        <v>686</v>
      </c>
      <c r="C23" s="326" t="s">
        <v>643</v>
      </c>
      <c r="D23" s="329" t="s">
        <v>636</v>
      </c>
      <c r="E23" s="329" t="s">
        <v>640</v>
      </c>
      <c r="F23" s="15" t="s">
        <v>37</v>
      </c>
      <c r="G23" s="16">
        <v>7.7</v>
      </c>
      <c r="H23" s="36">
        <v>330</v>
      </c>
      <c r="I23" s="17">
        <v>385</v>
      </c>
      <c r="J23" s="326" t="s">
        <v>21</v>
      </c>
      <c r="K23" s="36">
        <v>127</v>
      </c>
      <c r="L23" s="18">
        <f t="shared" si="4"/>
        <v>296.5</v>
      </c>
      <c r="M23" s="311">
        <f t="shared" si="3"/>
        <v>2964.5</v>
      </c>
      <c r="O23" s="142">
        <f t="shared" si="1"/>
        <v>2541</v>
      </c>
    </row>
    <row r="24" spans="1:15" s="20" customFormat="1">
      <c r="A24" s="330"/>
      <c r="B24" s="339"/>
      <c r="C24" s="327"/>
      <c r="D24" s="330"/>
      <c r="E24" s="330"/>
      <c r="F24" s="15" t="s">
        <v>637</v>
      </c>
      <c r="G24" s="16">
        <v>6.3</v>
      </c>
      <c r="H24" s="36">
        <v>255</v>
      </c>
      <c r="I24" s="17">
        <v>305</v>
      </c>
      <c r="J24" s="327"/>
      <c r="K24" s="36">
        <v>127</v>
      </c>
      <c r="L24" s="18">
        <f t="shared" si="4"/>
        <v>188</v>
      </c>
      <c r="M24" s="311">
        <f t="shared" si="3"/>
        <v>1921.5</v>
      </c>
      <c r="O24" s="142">
        <f t="shared" si="1"/>
        <v>1606.5</v>
      </c>
    </row>
    <row r="25" spans="1:15" s="20" customFormat="1">
      <c r="A25" s="331"/>
      <c r="B25" s="338"/>
      <c r="C25" s="328"/>
      <c r="D25" s="331"/>
      <c r="E25" s="331"/>
      <c r="F25" s="15" t="s">
        <v>651</v>
      </c>
      <c r="G25" s="16">
        <v>1.48</v>
      </c>
      <c r="H25" s="36">
        <v>0</v>
      </c>
      <c r="I25" s="17">
        <v>0</v>
      </c>
      <c r="J25" s="328"/>
      <c r="K25" s="36">
        <v>126</v>
      </c>
      <c r="L25" s="18">
        <f t="shared" si="4"/>
        <v>-126</v>
      </c>
      <c r="M25" s="311">
        <f t="shared" si="3"/>
        <v>0</v>
      </c>
      <c r="O25" s="142">
        <f t="shared" si="1"/>
        <v>0</v>
      </c>
    </row>
    <row r="26" spans="1:15" s="20" customFormat="1">
      <c r="A26" s="329" t="s">
        <v>644</v>
      </c>
      <c r="B26" s="337" t="s">
        <v>719</v>
      </c>
      <c r="C26" s="326" t="s">
        <v>646</v>
      </c>
      <c r="D26" s="329" t="s">
        <v>615</v>
      </c>
      <c r="E26" s="329" t="s">
        <v>41</v>
      </c>
      <c r="F26" s="15" t="s">
        <v>645</v>
      </c>
      <c r="G26" s="16">
        <v>1.1850000000000001</v>
      </c>
      <c r="H26" s="36">
        <v>330</v>
      </c>
      <c r="I26" s="17">
        <v>550</v>
      </c>
      <c r="J26" s="326" t="s">
        <v>42</v>
      </c>
      <c r="K26" s="36">
        <v>110</v>
      </c>
      <c r="L26" s="18">
        <f t="shared" si="4"/>
        <v>150.69999999999999</v>
      </c>
      <c r="M26" s="311">
        <f t="shared" si="3"/>
        <v>651.75</v>
      </c>
      <c r="O26" s="142">
        <f t="shared" si="1"/>
        <v>391.05</v>
      </c>
    </row>
    <row r="27" spans="1:15" s="20" customFormat="1">
      <c r="A27" s="331"/>
      <c r="B27" s="338"/>
      <c r="C27" s="328"/>
      <c r="D27" s="331"/>
      <c r="E27" s="331"/>
      <c r="F27" s="15" t="s">
        <v>649</v>
      </c>
      <c r="G27" s="16">
        <v>2.2050000000000001</v>
      </c>
      <c r="H27" s="36">
        <v>130</v>
      </c>
      <c r="I27" s="17">
        <v>400</v>
      </c>
      <c r="J27" s="328"/>
      <c r="K27" s="36">
        <v>110</v>
      </c>
      <c r="L27" s="18">
        <f t="shared" si="4"/>
        <v>485.35</v>
      </c>
      <c r="M27" s="311">
        <f t="shared" si="3"/>
        <v>882</v>
      </c>
      <c r="O27" s="142">
        <f t="shared" si="1"/>
        <v>286.65000000000003</v>
      </c>
    </row>
    <row r="28" spans="1:15" s="20" customFormat="1">
      <c r="A28" s="329" t="s">
        <v>647</v>
      </c>
      <c r="B28" s="337" t="s">
        <v>719</v>
      </c>
      <c r="C28" s="326" t="s">
        <v>650</v>
      </c>
      <c r="D28" s="329" t="s">
        <v>648</v>
      </c>
      <c r="E28" s="329" t="s">
        <v>41</v>
      </c>
      <c r="F28" s="15" t="s">
        <v>645</v>
      </c>
      <c r="G28" s="16">
        <v>0</v>
      </c>
      <c r="H28" s="36">
        <v>330</v>
      </c>
      <c r="I28" s="17">
        <v>550</v>
      </c>
      <c r="J28" s="22" t="s">
        <v>361</v>
      </c>
      <c r="K28" s="17">
        <v>0</v>
      </c>
      <c r="L28" s="18">
        <f t="shared" si="4"/>
        <v>0</v>
      </c>
      <c r="M28" s="311">
        <f t="shared" si="3"/>
        <v>0</v>
      </c>
      <c r="O28" s="142">
        <f t="shared" si="1"/>
        <v>0</v>
      </c>
    </row>
    <row r="29" spans="1:15" s="20" customFormat="1">
      <c r="A29" s="331"/>
      <c r="B29" s="338"/>
      <c r="C29" s="328"/>
      <c r="D29" s="331"/>
      <c r="E29" s="331"/>
      <c r="F29" s="15" t="s">
        <v>649</v>
      </c>
      <c r="G29" s="16">
        <v>0.71</v>
      </c>
      <c r="H29" s="36">
        <v>130</v>
      </c>
      <c r="I29" s="17">
        <v>400</v>
      </c>
      <c r="J29" s="22"/>
      <c r="K29" s="17">
        <v>0</v>
      </c>
      <c r="L29" s="18">
        <f t="shared" si="4"/>
        <v>191.7</v>
      </c>
      <c r="M29" s="311">
        <f t="shared" si="3"/>
        <v>284</v>
      </c>
      <c r="O29" s="142">
        <f t="shared" si="1"/>
        <v>92.3</v>
      </c>
    </row>
    <row r="30" spans="1:15" s="20" customFormat="1">
      <c r="A30" s="329" t="s">
        <v>653</v>
      </c>
      <c r="B30" s="337" t="s">
        <v>687</v>
      </c>
      <c r="C30" s="326" t="s">
        <v>656</v>
      </c>
      <c r="D30" s="329" t="s">
        <v>361</v>
      </c>
      <c r="E30" s="329" t="s">
        <v>655</v>
      </c>
      <c r="F30" s="15" t="s">
        <v>37</v>
      </c>
      <c r="G30" s="16">
        <v>3.66</v>
      </c>
      <c r="H30" s="36">
        <v>325</v>
      </c>
      <c r="I30" s="17">
        <v>385</v>
      </c>
      <c r="J30" s="326" t="s">
        <v>27</v>
      </c>
      <c r="K30" s="36">
        <v>80</v>
      </c>
      <c r="L30" s="18">
        <f t="shared" si="4"/>
        <v>139.60000000000002</v>
      </c>
      <c r="M30" s="311">
        <f t="shared" si="3"/>
        <v>1409.1000000000001</v>
      </c>
      <c r="O30" s="142">
        <f t="shared" si="1"/>
        <v>1189.5</v>
      </c>
    </row>
    <row r="31" spans="1:15" s="20" customFormat="1">
      <c r="A31" s="330"/>
      <c r="B31" s="339"/>
      <c r="C31" s="327"/>
      <c r="D31" s="330"/>
      <c r="E31" s="330"/>
      <c r="F31" s="15" t="s">
        <v>36</v>
      </c>
      <c r="G31" s="16">
        <v>0</v>
      </c>
      <c r="H31" s="36">
        <v>245</v>
      </c>
      <c r="I31" s="17">
        <v>305</v>
      </c>
      <c r="J31" s="327"/>
      <c r="K31" s="36">
        <v>80</v>
      </c>
      <c r="L31" s="18">
        <f t="shared" si="4"/>
        <v>-80</v>
      </c>
      <c r="M31" s="311">
        <f t="shared" si="3"/>
        <v>0</v>
      </c>
      <c r="O31" s="142">
        <f t="shared" si="1"/>
        <v>0</v>
      </c>
    </row>
    <row r="32" spans="1:15" s="20" customFormat="1">
      <c r="A32" s="330"/>
      <c r="B32" s="339"/>
      <c r="C32" s="327"/>
      <c r="D32" s="330"/>
      <c r="E32" s="330"/>
      <c r="F32" s="15" t="s">
        <v>35</v>
      </c>
      <c r="G32" s="16">
        <v>2.44</v>
      </c>
      <c r="H32" s="36">
        <v>165</v>
      </c>
      <c r="I32" s="17">
        <v>225</v>
      </c>
      <c r="J32" s="327"/>
      <c r="K32" s="36">
        <v>80</v>
      </c>
      <c r="L32" s="18">
        <f t="shared" si="4"/>
        <v>66.400000000000006</v>
      </c>
      <c r="M32" s="311">
        <f t="shared" si="3"/>
        <v>549</v>
      </c>
      <c r="O32" s="142">
        <f t="shared" si="1"/>
        <v>402.59999999999997</v>
      </c>
    </row>
    <row r="33" spans="1:15" s="20" customFormat="1">
      <c r="A33" s="330"/>
      <c r="B33" s="339"/>
      <c r="C33" s="327"/>
      <c r="D33" s="330"/>
      <c r="E33" s="330"/>
      <c r="F33" s="15" t="s">
        <v>34</v>
      </c>
      <c r="G33" s="16">
        <v>4.88</v>
      </c>
      <c r="H33" s="36">
        <v>60</v>
      </c>
      <c r="I33" s="17">
        <v>185</v>
      </c>
      <c r="J33" s="327"/>
      <c r="K33" s="36">
        <v>80</v>
      </c>
      <c r="L33" s="18">
        <f t="shared" si="4"/>
        <v>530</v>
      </c>
      <c r="M33" s="311">
        <f t="shared" si="3"/>
        <v>902.8</v>
      </c>
      <c r="O33" s="142">
        <f t="shared" si="1"/>
        <v>292.8</v>
      </c>
    </row>
    <row r="34" spans="1:15" s="20" customFormat="1">
      <c r="A34" s="330"/>
      <c r="B34" s="339"/>
      <c r="C34" s="327"/>
      <c r="D34" s="330"/>
      <c r="E34" s="330"/>
      <c r="F34" s="15" t="s">
        <v>33</v>
      </c>
      <c r="G34" s="16">
        <v>6.16</v>
      </c>
      <c r="H34" s="36">
        <v>60</v>
      </c>
      <c r="I34" s="17">
        <v>120</v>
      </c>
      <c r="J34" s="327"/>
      <c r="K34" s="36">
        <v>80</v>
      </c>
      <c r="L34" s="18">
        <f t="shared" si="4"/>
        <v>289.60000000000002</v>
      </c>
      <c r="M34" s="311">
        <f t="shared" si="3"/>
        <v>739.2</v>
      </c>
      <c r="O34" s="142">
        <f t="shared" si="1"/>
        <v>369.6</v>
      </c>
    </row>
    <row r="35" spans="1:15" s="20" customFormat="1">
      <c r="A35" s="331"/>
      <c r="B35" s="338"/>
      <c r="C35" s="328"/>
      <c r="D35" s="331"/>
      <c r="E35" s="331"/>
      <c r="F35" s="15" t="s">
        <v>654</v>
      </c>
      <c r="G35" s="16">
        <v>3.16</v>
      </c>
      <c r="H35" s="36">
        <v>115</v>
      </c>
      <c r="I35" s="17">
        <v>175</v>
      </c>
      <c r="J35" s="328"/>
      <c r="K35" s="36">
        <v>80</v>
      </c>
      <c r="L35" s="18">
        <f t="shared" si="4"/>
        <v>109.60000000000002</v>
      </c>
      <c r="M35" s="311">
        <f t="shared" si="3"/>
        <v>553</v>
      </c>
      <c r="O35" s="142">
        <f t="shared" si="1"/>
        <v>363.40000000000003</v>
      </c>
    </row>
    <row r="36" spans="1:15" s="20" customFormat="1">
      <c r="A36" s="329" t="s">
        <v>657</v>
      </c>
      <c r="B36" s="337" t="s">
        <v>724</v>
      </c>
      <c r="C36" s="326" t="s">
        <v>650</v>
      </c>
      <c r="D36" s="37" t="s">
        <v>546</v>
      </c>
      <c r="E36" s="329" t="s">
        <v>233</v>
      </c>
      <c r="F36" s="15" t="s">
        <v>547</v>
      </c>
      <c r="G36" s="16">
        <v>1</v>
      </c>
      <c r="H36" s="36">
        <v>0</v>
      </c>
      <c r="I36" s="128">
        <v>320</v>
      </c>
      <c r="J36" s="326" t="s">
        <v>42</v>
      </c>
      <c r="K36" s="134">
        <v>318</v>
      </c>
      <c r="L36" s="18">
        <f t="shared" si="4"/>
        <v>2</v>
      </c>
      <c r="M36" s="309">
        <f t="shared" si="3"/>
        <v>320</v>
      </c>
      <c r="O36" s="142">
        <f t="shared" si="1"/>
        <v>0</v>
      </c>
    </row>
    <row r="37" spans="1:15" s="20" customFormat="1">
      <c r="A37" s="330"/>
      <c r="B37" s="339"/>
      <c r="C37" s="327"/>
      <c r="D37" s="329" t="s">
        <v>541</v>
      </c>
      <c r="E37" s="330"/>
      <c r="F37" s="15" t="s">
        <v>548</v>
      </c>
      <c r="G37" s="16">
        <v>5.6050000000000004</v>
      </c>
      <c r="H37" s="36">
        <v>290</v>
      </c>
      <c r="I37" s="128">
        <v>410</v>
      </c>
      <c r="J37" s="327"/>
      <c r="K37" s="134">
        <v>0</v>
      </c>
      <c r="L37" s="18">
        <f t="shared" si="4"/>
        <v>672.6</v>
      </c>
      <c r="M37" s="309">
        <f t="shared" si="3"/>
        <v>2298.0500000000002</v>
      </c>
      <c r="O37" s="142">
        <f t="shared" si="1"/>
        <v>1625.45</v>
      </c>
    </row>
    <row r="38" spans="1:15" s="20" customFormat="1">
      <c r="A38" s="330"/>
      <c r="B38" s="338"/>
      <c r="C38" s="327"/>
      <c r="D38" s="331"/>
      <c r="E38" s="331"/>
      <c r="F38" s="15" t="s">
        <v>548</v>
      </c>
      <c r="G38" s="16">
        <v>0.26600000000000001</v>
      </c>
      <c r="H38" s="36">
        <v>0</v>
      </c>
      <c r="I38" s="128">
        <v>410</v>
      </c>
      <c r="J38" s="327"/>
      <c r="K38" s="134">
        <v>0</v>
      </c>
      <c r="L38" s="18">
        <f t="shared" si="4"/>
        <v>109.06</v>
      </c>
      <c r="M38" s="309">
        <f t="shared" si="3"/>
        <v>109.06</v>
      </c>
      <c r="O38" s="142">
        <f t="shared" si="1"/>
        <v>0</v>
      </c>
    </row>
    <row r="39" spans="1:15" s="20" customFormat="1">
      <c r="A39" s="331"/>
      <c r="B39" s="115" t="s">
        <v>723</v>
      </c>
      <c r="C39" s="328"/>
      <c r="D39" s="62" t="s">
        <v>233</v>
      </c>
      <c r="E39" s="62" t="s">
        <v>24</v>
      </c>
      <c r="F39" s="15" t="s">
        <v>722</v>
      </c>
      <c r="G39" s="16">
        <v>0.26100000000000001</v>
      </c>
      <c r="H39" s="36">
        <v>0</v>
      </c>
      <c r="I39" s="128">
        <v>180</v>
      </c>
      <c r="J39" s="328"/>
      <c r="K39" s="134">
        <v>0</v>
      </c>
      <c r="L39" s="18">
        <f t="shared" si="4"/>
        <v>46.980000000000004</v>
      </c>
      <c r="M39" s="309">
        <f t="shared" si="3"/>
        <v>46.980000000000004</v>
      </c>
      <c r="O39" s="142">
        <f t="shared" si="1"/>
        <v>0</v>
      </c>
    </row>
    <row r="40" spans="1:15" s="20" customFormat="1">
      <c r="A40" s="329" t="s">
        <v>658</v>
      </c>
      <c r="B40" s="337" t="s">
        <v>688</v>
      </c>
      <c r="C40" s="326" t="s">
        <v>662</v>
      </c>
      <c r="D40" s="329" t="s">
        <v>524</v>
      </c>
      <c r="E40" s="329" t="s">
        <v>659</v>
      </c>
      <c r="F40" s="15" t="s">
        <v>37</v>
      </c>
      <c r="G40" s="16">
        <v>0.86</v>
      </c>
      <c r="H40" s="36">
        <v>320</v>
      </c>
      <c r="I40" s="128">
        <v>385</v>
      </c>
      <c r="J40" s="326" t="s">
        <v>152</v>
      </c>
      <c r="K40" s="134">
        <v>160</v>
      </c>
      <c r="L40" s="18">
        <f t="shared" si="4"/>
        <v>-104.1</v>
      </c>
      <c r="M40" s="309">
        <f t="shared" si="3"/>
        <v>331.1</v>
      </c>
      <c r="O40" s="142">
        <f t="shared" si="1"/>
        <v>275.2</v>
      </c>
    </row>
    <row r="41" spans="1:15" s="20" customFormat="1">
      <c r="A41" s="330"/>
      <c r="B41" s="339"/>
      <c r="C41" s="327"/>
      <c r="D41" s="330"/>
      <c r="E41" s="330"/>
      <c r="F41" s="15" t="s">
        <v>36</v>
      </c>
      <c r="G41" s="16">
        <v>3.44</v>
      </c>
      <c r="H41" s="36">
        <v>160</v>
      </c>
      <c r="I41" s="128">
        <v>305</v>
      </c>
      <c r="J41" s="327"/>
      <c r="K41" s="134">
        <v>160</v>
      </c>
      <c r="L41" s="18">
        <f t="shared" si="4"/>
        <v>338.8</v>
      </c>
      <c r="M41" s="309">
        <f t="shared" si="3"/>
        <v>1049.2</v>
      </c>
      <c r="O41" s="142">
        <f t="shared" si="1"/>
        <v>550.4</v>
      </c>
    </row>
    <row r="42" spans="1:15" s="20" customFormat="1">
      <c r="A42" s="330"/>
      <c r="B42" s="339"/>
      <c r="C42" s="327"/>
      <c r="D42" s="330"/>
      <c r="E42" s="330"/>
      <c r="F42" s="15" t="s">
        <v>35</v>
      </c>
      <c r="G42" s="16">
        <v>17.98</v>
      </c>
      <c r="H42" s="36">
        <v>160</v>
      </c>
      <c r="I42" s="128">
        <v>225</v>
      </c>
      <c r="J42" s="327"/>
      <c r="K42" s="134">
        <v>160</v>
      </c>
      <c r="L42" s="18">
        <f t="shared" si="4"/>
        <v>1008.7</v>
      </c>
      <c r="M42" s="309">
        <f t="shared" si="3"/>
        <v>4045.5</v>
      </c>
      <c r="O42" s="142">
        <f t="shared" si="1"/>
        <v>2876.8</v>
      </c>
    </row>
    <row r="43" spans="1:15" s="20" customFormat="1">
      <c r="A43" s="330"/>
      <c r="B43" s="339"/>
      <c r="C43" s="327"/>
      <c r="D43" s="330"/>
      <c r="E43" s="330"/>
      <c r="F43" s="15" t="s">
        <v>34</v>
      </c>
      <c r="G43" s="16">
        <v>0</v>
      </c>
      <c r="H43" s="36">
        <v>120</v>
      </c>
      <c r="I43" s="128">
        <v>185</v>
      </c>
      <c r="J43" s="327"/>
      <c r="K43" s="134">
        <v>160</v>
      </c>
      <c r="L43" s="18">
        <f t="shared" si="4"/>
        <v>-160</v>
      </c>
      <c r="M43" s="309">
        <f t="shared" si="3"/>
        <v>0</v>
      </c>
      <c r="O43" s="142">
        <f t="shared" si="1"/>
        <v>0</v>
      </c>
    </row>
    <row r="44" spans="1:15" s="20" customFormat="1">
      <c r="A44" s="331"/>
      <c r="B44" s="338"/>
      <c r="C44" s="328"/>
      <c r="D44" s="331"/>
      <c r="E44" s="331"/>
      <c r="F44" s="15" t="s">
        <v>33</v>
      </c>
      <c r="G44" s="16">
        <v>0</v>
      </c>
      <c r="H44" s="36">
        <v>55</v>
      </c>
      <c r="I44" s="128">
        <v>120</v>
      </c>
      <c r="J44" s="328"/>
      <c r="K44" s="134">
        <v>160</v>
      </c>
      <c r="L44" s="18">
        <f t="shared" si="4"/>
        <v>-160</v>
      </c>
      <c r="M44" s="309">
        <f t="shared" si="3"/>
        <v>0</v>
      </c>
      <c r="O44" s="142">
        <f t="shared" si="1"/>
        <v>0</v>
      </c>
    </row>
    <row r="45" spans="1:15" s="20" customFormat="1">
      <c r="A45" s="329" t="s">
        <v>660</v>
      </c>
      <c r="B45" s="337" t="s">
        <v>689</v>
      </c>
      <c r="C45" s="326" t="s">
        <v>662</v>
      </c>
      <c r="D45" s="329" t="s">
        <v>661</v>
      </c>
      <c r="E45" s="329" t="s">
        <v>663</v>
      </c>
      <c r="F45" s="15" t="s">
        <v>37</v>
      </c>
      <c r="G45" s="16">
        <v>0</v>
      </c>
      <c r="H45" s="36">
        <v>250</v>
      </c>
      <c r="I45" s="128">
        <v>340</v>
      </c>
      <c r="J45" s="326" t="s">
        <v>152</v>
      </c>
      <c r="K45" s="134">
        <v>120</v>
      </c>
      <c r="L45" s="18">
        <f t="shared" si="4"/>
        <v>-120</v>
      </c>
      <c r="M45" s="309">
        <f t="shared" si="3"/>
        <v>0</v>
      </c>
      <c r="O45" s="142">
        <f t="shared" si="1"/>
        <v>0</v>
      </c>
    </row>
    <row r="46" spans="1:15" s="20" customFormat="1">
      <c r="A46" s="330"/>
      <c r="B46" s="339"/>
      <c r="C46" s="327"/>
      <c r="D46" s="330"/>
      <c r="E46" s="330"/>
      <c r="F46" s="15" t="s">
        <v>36</v>
      </c>
      <c r="G46" s="16">
        <v>1.22</v>
      </c>
      <c r="H46" s="36">
        <v>120</v>
      </c>
      <c r="I46" s="128">
        <v>260</v>
      </c>
      <c r="J46" s="327"/>
      <c r="K46" s="134">
        <v>120</v>
      </c>
      <c r="L46" s="18">
        <f t="shared" si="4"/>
        <v>50.799999999999983</v>
      </c>
      <c r="M46" s="309">
        <f t="shared" si="3"/>
        <v>317.2</v>
      </c>
      <c r="O46" s="142">
        <f t="shared" si="1"/>
        <v>146.4</v>
      </c>
    </row>
    <row r="47" spans="1:15" s="20" customFormat="1">
      <c r="A47" s="330"/>
      <c r="B47" s="339"/>
      <c r="C47" s="327"/>
      <c r="D47" s="330"/>
      <c r="E47" s="330"/>
      <c r="F47" s="15" t="s">
        <v>35</v>
      </c>
      <c r="G47" s="16">
        <v>4.3</v>
      </c>
      <c r="H47" s="36">
        <v>40</v>
      </c>
      <c r="I47" s="128">
        <v>260</v>
      </c>
      <c r="J47" s="327"/>
      <c r="K47" s="134">
        <v>120</v>
      </c>
      <c r="L47" s="18">
        <f t="shared" si="4"/>
        <v>826</v>
      </c>
      <c r="M47" s="309">
        <f t="shared" si="3"/>
        <v>1118</v>
      </c>
      <c r="O47" s="142">
        <f t="shared" si="1"/>
        <v>172</v>
      </c>
    </row>
    <row r="48" spans="1:15" s="20" customFormat="1">
      <c r="A48" s="331"/>
      <c r="B48" s="338"/>
      <c r="C48" s="328"/>
      <c r="D48" s="331"/>
      <c r="E48" s="331"/>
      <c r="F48" s="15" t="s">
        <v>34</v>
      </c>
      <c r="G48" s="16">
        <v>0</v>
      </c>
      <c r="H48" s="36">
        <v>50</v>
      </c>
      <c r="I48" s="128">
        <v>140</v>
      </c>
      <c r="J48" s="328"/>
      <c r="K48" s="134">
        <v>120</v>
      </c>
      <c r="L48" s="18">
        <f t="shared" si="4"/>
        <v>-120</v>
      </c>
      <c r="M48" s="309">
        <f t="shared" si="3"/>
        <v>0</v>
      </c>
      <c r="O48" s="142">
        <f t="shared" si="1"/>
        <v>0</v>
      </c>
    </row>
    <row r="49" spans="1:15" s="20" customFormat="1">
      <c r="A49" s="17"/>
      <c r="B49" s="36" t="s">
        <v>814</v>
      </c>
      <c r="C49" s="112"/>
      <c r="D49" s="17" t="s">
        <v>409</v>
      </c>
      <c r="E49" s="17" t="s">
        <v>410</v>
      </c>
      <c r="F49" s="15" t="s">
        <v>725</v>
      </c>
      <c r="G49" s="16">
        <v>1</v>
      </c>
      <c r="H49" s="36">
        <v>2476.2399999999998</v>
      </c>
      <c r="I49" s="17">
        <v>2751.24</v>
      </c>
      <c r="J49" s="22"/>
      <c r="K49" s="17">
        <v>0</v>
      </c>
      <c r="L49" s="18">
        <f t="shared" si="4"/>
        <v>275</v>
      </c>
      <c r="M49" s="311">
        <f t="shared" si="3"/>
        <v>2751.24</v>
      </c>
      <c r="O49" s="142">
        <f t="shared" si="1"/>
        <v>2476.2399999999998</v>
      </c>
    </row>
    <row r="50" spans="1:15" s="20" customFormat="1">
      <c r="A50" s="37"/>
      <c r="B50" s="67" t="s">
        <v>815</v>
      </c>
      <c r="C50" s="22"/>
      <c r="D50" s="17" t="s">
        <v>409</v>
      </c>
      <c r="E50" s="37" t="s">
        <v>421</v>
      </c>
      <c r="F50" s="15" t="s">
        <v>725</v>
      </c>
      <c r="G50" s="16">
        <v>1</v>
      </c>
      <c r="H50" s="36">
        <v>1659.76</v>
      </c>
      <c r="I50" s="17">
        <v>1753.76</v>
      </c>
      <c r="J50" s="22"/>
      <c r="K50" s="17">
        <v>0</v>
      </c>
      <c r="L50" s="18">
        <f t="shared" si="4"/>
        <v>94</v>
      </c>
      <c r="M50" s="311">
        <f t="shared" si="3"/>
        <v>1753.76</v>
      </c>
      <c r="O50" s="142">
        <f t="shared" si="1"/>
        <v>1659.76</v>
      </c>
    </row>
    <row r="51" spans="1:15">
      <c r="A51" s="6"/>
      <c r="B51" s="98"/>
      <c r="C51" s="98"/>
      <c r="D51" s="6"/>
      <c r="E51" s="6"/>
      <c r="F51" s="9"/>
      <c r="G51" s="10"/>
      <c r="H51" s="6"/>
      <c r="I51" s="6"/>
      <c r="J51" s="98"/>
      <c r="K51" s="6"/>
      <c r="L51" s="21"/>
      <c r="M51" s="13"/>
      <c r="O51" s="143">
        <f t="shared" si="1"/>
        <v>0</v>
      </c>
    </row>
    <row r="52" spans="1:15">
      <c r="A52" s="150"/>
      <c r="B52" s="150"/>
      <c r="C52" s="150"/>
      <c r="D52" s="151"/>
      <c r="E52" s="151"/>
      <c r="F52" s="151"/>
      <c r="G52" s="152">
        <f>SUM(G7:G51)</f>
        <v>161.803</v>
      </c>
      <c r="H52" s="151"/>
      <c r="I52" s="151"/>
      <c r="J52" s="151"/>
      <c r="K52" s="153"/>
      <c r="L52" s="154">
        <f>SUM(L7:L51)</f>
        <v>9039.4450000000033</v>
      </c>
      <c r="M52" s="154">
        <f>SUM(M7:M51)</f>
        <v>51494.239999999998</v>
      </c>
      <c r="O52" s="155">
        <f>SUM(O7:O51)</f>
        <v>36411.795000000006</v>
      </c>
    </row>
    <row r="53" spans="1:15" ht="17" thickBot="1">
      <c r="A53" s="124"/>
      <c r="B53" s="125"/>
      <c r="C53" s="125"/>
      <c r="D53" s="29"/>
      <c r="E53" s="29"/>
      <c r="F53" s="29"/>
      <c r="G53" s="30"/>
      <c r="H53" s="29"/>
      <c r="I53" s="29"/>
      <c r="J53" s="31" t="s">
        <v>13</v>
      </c>
      <c r="K53" s="32">
        <f>M52/G52</f>
        <v>318.25268999956739</v>
      </c>
      <c r="L53" s="33">
        <f>L52/G52</f>
        <v>55.866980216683274</v>
      </c>
      <c r="M53" s="34">
        <f>L52/M52</f>
        <v>0.17554283741249513</v>
      </c>
      <c r="O53" s="141">
        <f>O52/M52</f>
        <v>0.70710423146355805</v>
      </c>
    </row>
  </sheetData>
  <mergeCells count="67">
    <mergeCell ref="B45:B48"/>
    <mergeCell ref="A45:A48"/>
    <mergeCell ref="E40:E44"/>
    <mergeCell ref="D40:D44"/>
    <mergeCell ref="C40:C44"/>
    <mergeCell ref="B40:B44"/>
    <mergeCell ref="A40:A44"/>
    <mergeCell ref="J40:J44"/>
    <mergeCell ref="J45:J48"/>
    <mergeCell ref="E45:E48"/>
    <mergeCell ref="D45:D48"/>
    <mergeCell ref="C45:C48"/>
    <mergeCell ref="E36:E38"/>
    <mergeCell ref="D37:D38"/>
    <mergeCell ref="J26:J27"/>
    <mergeCell ref="C26:C27"/>
    <mergeCell ref="A22:C22"/>
    <mergeCell ref="B36:B38"/>
    <mergeCell ref="B26:B27"/>
    <mergeCell ref="A26:A27"/>
    <mergeCell ref="A28:A29"/>
    <mergeCell ref="E28:E29"/>
    <mergeCell ref="D28:D29"/>
    <mergeCell ref="C28:C29"/>
    <mergeCell ref="B28:B29"/>
    <mergeCell ref="E26:E27"/>
    <mergeCell ref="D26:D27"/>
    <mergeCell ref="A30:A35"/>
    <mergeCell ref="J30:J35"/>
    <mergeCell ref="E30:E35"/>
    <mergeCell ref="D30:D35"/>
    <mergeCell ref="C30:C35"/>
    <mergeCell ref="B30:B35"/>
    <mergeCell ref="B23:B25"/>
    <mergeCell ref="A23:A25"/>
    <mergeCell ref="J15:J16"/>
    <mergeCell ref="A15:A16"/>
    <mergeCell ref="B15:B16"/>
    <mergeCell ref="C15:C16"/>
    <mergeCell ref="D15:D16"/>
    <mergeCell ref="E15:E16"/>
    <mergeCell ref="J17:J21"/>
    <mergeCell ref="A17:A21"/>
    <mergeCell ref="D17:D21"/>
    <mergeCell ref="E17:E21"/>
    <mergeCell ref="D7:D11"/>
    <mergeCell ref="C23:C25"/>
    <mergeCell ref="J7:J11"/>
    <mergeCell ref="D23:D25"/>
    <mergeCell ref="D13:D14"/>
    <mergeCell ref="E7:E11"/>
    <mergeCell ref="A1:O3"/>
    <mergeCell ref="A36:A39"/>
    <mergeCell ref="C36:C39"/>
    <mergeCell ref="J36:J39"/>
    <mergeCell ref="B17:B21"/>
    <mergeCell ref="C7:C11"/>
    <mergeCell ref="C17:C21"/>
    <mergeCell ref="A7:A11"/>
    <mergeCell ref="B7:B11"/>
    <mergeCell ref="C13:C14"/>
    <mergeCell ref="B13:B14"/>
    <mergeCell ref="A13:A14"/>
    <mergeCell ref="J13:J14"/>
    <mergeCell ref="E13:E14"/>
    <mergeCell ref="E23:E25"/>
    <mergeCell ref="J23:J25"/>
  </mergeCells>
  <pageMargins left="0.7" right="0.7" top="0.75" bottom="0.75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B0CD7-BCBA-0949-8B83-4A2FABD71338}">
  <dimension ref="A1:P66"/>
  <sheetViews>
    <sheetView topLeftCell="A16" zoomScale="109" zoomScaleNormal="110" workbookViewId="0">
      <selection activeCell="F52" sqref="F52"/>
    </sheetView>
  </sheetViews>
  <sheetFormatPr baseColWidth="10" defaultRowHeight="16"/>
  <cols>
    <col min="1" max="1" width="12.33203125" style="102" customWidth="1"/>
    <col min="2" max="2" width="10.83203125" style="102"/>
    <col min="3" max="3" width="12" style="102" bestFit="1" customWidth="1"/>
    <col min="4" max="4" width="24.33203125" style="102" customWidth="1"/>
    <col min="5" max="5" width="28.1640625" style="102" customWidth="1"/>
    <col min="6" max="6" width="28.33203125" customWidth="1"/>
    <col min="10" max="10" width="12.5" style="101" customWidth="1"/>
    <col min="14" max="14" width="1.33203125" customWidth="1"/>
    <col min="15" max="15" width="12.33203125" style="136" customWidth="1"/>
  </cols>
  <sheetData>
    <row r="1" spans="1:16" ht="16" customHeight="1">
      <c r="A1" s="371" t="s">
        <v>664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</row>
    <row r="2" spans="1:16" ht="16" customHeight="1">
      <c r="A2" s="373"/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</row>
    <row r="3" spans="1:16" ht="17" customHeight="1" thickBot="1">
      <c r="A3" s="375"/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</row>
    <row r="6" spans="1:16" ht="30">
      <c r="A6" s="144" t="s">
        <v>0</v>
      </c>
      <c r="B6" s="144" t="s">
        <v>1</v>
      </c>
      <c r="C6" s="145" t="s">
        <v>2</v>
      </c>
      <c r="D6" s="146" t="s">
        <v>3</v>
      </c>
      <c r="E6" s="147" t="s">
        <v>4</v>
      </c>
      <c r="F6" s="146" t="s">
        <v>5</v>
      </c>
      <c r="G6" s="146" t="s">
        <v>6</v>
      </c>
      <c r="H6" s="146" t="s">
        <v>7</v>
      </c>
      <c r="I6" s="146" t="s">
        <v>8</v>
      </c>
      <c r="J6" s="146" t="s">
        <v>9</v>
      </c>
      <c r="K6" s="146" t="s">
        <v>10</v>
      </c>
      <c r="L6" s="148" t="s">
        <v>11</v>
      </c>
      <c r="M6" s="146" t="s">
        <v>12</v>
      </c>
      <c r="O6" s="149" t="s">
        <v>549</v>
      </c>
      <c r="P6" s="137"/>
    </row>
    <row r="7" spans="1:16" s="20" customFormat="1">
      <c r="A7" s="349" t="s">
        <v>564</v>
      </c>
      <c r="B7" s="381" t="s">
        <v>805</v>
      </c>
      <c r="C7" s="382" t="s">
        <v>755</v>
      </c>
      <c r="D7" s="349" t="s">
        <v>17</v>
      </c>
      <c r="E7" s="349" t="s">
        <v>601</v>
      </c>
      <c r="F7" s="15" t="s">
        <v>19</v>
      </c>
      <c r="G7" s="16">
        <v>19.553999999999998</v>
      </c>
      <c r="H7" s="36">
        <v>495</v>
      </c>
      <c r="I7" s="17">
        <v>550</v>
      </c>
      <c r="J7" s="382" t="s">
        <v>152</v>
      </c>
      <c r="K7" s="36">
        <v>325</v>
      </c>
      <c r="L7" s="18">
        <f t="shared" ref="L7:L17" si="0">(I7-H7)*G7-K7</f>
        <v>750.47</v>
      </c>
      <c r="M7" s="311">
        <f t="shared" ref="M7:M59" si="1">G7*I7</f>
        <v>10754.699999999999</v>
      </c>
      <c r="O7" s="156">
        <f t="shared" ref="O7:O64" si="2">G7*H7</f>
        <v>9679.23</v>
      </c>
    </row>
    <row r="8" spans="1:16" s="20" customFormat="1">
      <c r="A8" s="349"/>
      <c r="B8" s="381"/>
      <c r="C8" s="382"/>
      <c r="D8" s="349"/>
      <c r="E8" s="349"/>
      <c r="F8" s="15" t="s">
        <v>304</v>
      </c>
      <c r="G8" s="16">
        <v>0</v>
      </c>
      <c r="H8" s="36">
        <v>445</v>
      </c>
      <c r="I8" s="17">
        <v>500</v>
      </c>
      <c r="J8" s="382"/>
      <c r="K8" s="36">
        <v>325</v>
      </c>
      <c r="L8" s="18">
        <f t="shared" si="0"/>
        <v>-325</v>
      </c>
      <c r="M8" s="311">
        <f t="shared" si="1"/>
        <v>0</v>
      </c>
      <c r="O8" s="142">
        <f t="shared" si="2"/>
        <v>0</v>
      </c>
    </row>
    <row r="9" spans="1:16" s="20" customFormat="1">
      <c r="A9" s="329" t="s">
        <v>667</v>
      </c>
      <c r="B9" s="337" t="s">
        <v>753</v>
      </c>
      <c r="C9" s="326" t="s">
        <v>721</v>
      </c>
      <c r="D9" s="329" t="s">
        <v>303</v>
      </c>
      <c r="E9" s="329" t="s">
        <v>681</v>
      </c>
      <c r="F9" s="15" t="s">
        <v>665</v>
      </c>
      <c r="G9" s="16">
        <v>9.8339999999999996</v>
      </c>
      <c r="H9" s="36">
        <v>425</v>
      </c>
      <c r="I9" s="17">
        <v>490</v>
      </c>
      <c r="J9" s="326" t="s">
        <v>21</v>
      </c>
      <c r="K9" s="36">
        <v>440</v>
      </c>
      <c r="L9" s="18">
        <f>(I9-H9)*G9-K9</f>
        <v>199.20999999999992</v>
      </c>
      <c r="M9" s="311">
        <f t="shared" si="1"/>
        <v>4818.66</v>
      </c>
      <c r="O9" s="142">
        <f t="shared" si="2"/>
        <v>4179.45</v>
      </c>
    </row>
    <row r="10" spans="1:16" s="20" customFormat="1">
      <c r="A10" s="331"/>
      <c r="B10" s="338"/>
      <c r="C10" s="328"/>
      <c r="D10" s="331"/>
      <c r="E10" s="331"/>
      <c r="F10" s="15" t="s">
        <v>666</v>
      </c>
      <c r="G10" s="16">
        <v>14.278</v>
      </c>
      <c r="H10" s="36">
        <v>425</v>
      </c>
      <c r="I10" s="17">
        <v>490</v>
      </c>
      <c r="J10" s="328"/>
      <c r="K10" s="36">
        <v>440</v>
      </c>
      <c r="L10" s="18">
        <f t="shared" si="0"/>
        <v>488.07000000000005</v>
      </c>
      <c r="M10" s="311">
        <f t="shared" si="1"/>
        <v>6996.22</v>
      </c>
      <c r="O10" s="142">
        <f t="shared" si="2"/>
        <v>6068.1500000000005</v>
      </c>
    </row>
    <row r="11" spans="1:16" s="20" customFormat="1">
      <c r="A11" s="329" t="s">
        <v>826</v>
      </c>
      <c r="B11" s="337" t="s">
        <v>834</v>
      </c>
      <c r="C11" s="326" t="s">
        <v>670</v>
      </c>
      <c r="D11" s="329" t="s">
        <v>669</v>
      </c>
      <c r="E11" s="329" t="s">
        <v>41</v>
      </c>
      <c r="F11" s="15" t="s">
        <v>671</v>
      </c>
      <c r="G11" s="16">
        <v>1.06</v>
      </c>
      <c r="H11" s="36">
        <v>330</v>
      </c>
      <c r="I11" s="17">
        <v>550</v>
      </c>
      <c r="J11" s="326" t="s">
        <v>42</v>
      </c>
      <c r="K11" s="36">
        <v>110</v>
      </c>
      <c r="L11" s="18">
        <f t="shared" si="0"/>
        <v>123.20000000000002</v>
      </c>
      <c r="M11" s="311">
        <f t="shared" si="1"/>
        <v>583</v>
      </c>
      <c r="O11" s="142">
        <f t="shared" si="2"/>
        <v>349.8</v>
      </c>
    </row>
    <row r="12" spans="1:16" s="20" customFormat="1">
      <c r="A12" s="331"/>
      <c r="B12" s="338"/>
      <c r="C12" s="328"/>
      <c r="D12" s="331"/>
      <c r="E12" s="331"/>
      <c r="F12" s="15" t="s">
        <v>672</v>
      </c>
      <c r="G12" s="16">
        <v>2.44</v>
      </c>
      <c r="H12" s="36">
        <v>130</v>
      </c>
      <c r="I12" s="17">
        <v>400</v>
      </c>
      <c r="J12" s="328"/>
      <c r="K12" s="36">
        <v>110</v>
      </c>
      <c r="L12" s="18">
        <f t="shared" si="0"/>
        <v>548.79999999999995</v>
      </c>
      <c r="M12" s="311">
        <f t="shared" si="1"/>
        <v>976</v>
      </c>
      <c r="O12" s="142">
        <f t="shared" si="2"/>
        <v>317.2</v>
      </c>
    </row>
    <row r="13" spans="1:16" s="20" customFormat="1">
      <c r="A13" s="329" t="s">
        <v>673</v>
      </c>
      <c r="B13" s="337" t="s">
        <v>739</v>
      </c>
      <c r="C13" s="326" t="s">
        <v>693</v>
      </c>
      <c r="D13" s="329" t="s">
        <v>674</v>
      </c>
      <c r="E13" s="329" t="s">
        <v>675</v>
      </c>
      <c r="F13" s="15" t="s">
        <v>676</v>
      </c>
      <c r="G13" s="16">
        <v>0</v>
      </c>
      <c r="H13" s="36">
        <v>315</v>
      </c>
      <c r="I13" s="17">
        <v>390</v>
      </c>
      <c r="J13" s="326" t="s">
        <v>152</v>
      </c>
      <c r="K13" s="36">
        <v>166</v>
      </c>
      <c r="L13" s="18">
        <f t="shared" si="0"/>
        <v>-166</v>
      </c>
      <c r="M13" s="309">
        <f t="shared" si="1"/>
        <v>0</v>
      </c>
      <c r="O13" s="142">
        <f t="shared" si="2"/>
        <v>0</v>
      </c>
    </row>
    <row r="14" spans="1:16" s="20" customFormat="1">
      <c r="A14" s="330"/>
      <c r="B14" s="339"/>
      <c r="C14" s="327"/>
      <c r="D14" s="330"/>
      <c r="E14" s="330"/>
      <c r="F14" s="15" t="s">
        <v>677</v>
      </c>
      <c r="G14" s="16">
        <v>0</v>
      </c>
      <c r="H14" s="36">
        <v>235</v>
      </c>
      <c r="I14" s="17">
        <v>310</v>
      </c>
      <c r="J14" s="327"/>
      <c r="K14" s="36">
        <v>166</v>
      </c>
      <c r="L14" s="18">
        <f t="shared" si="0"/>
        <v>-166</v>
      </c>
      <c r="M14" s="309">
        <f>G14*I14</f>
        <v>0</v>
      </c>
      <c r="O14" s="142">
        <f t="shared" si="2"/>
        <v>0</v>
      </c>
    </row>
    <row r="15" spans="1:16" s="20" customFormat="1">
      <c r="A15" s="330"/>
      <c r="B15" s="339"/>
      <c r="C15" s="327"/>
      <c r="D15" s="330"/>
      <c r="E15" s="330"/>
      <c r="F15" s="15" t="s">
        <v>678</v>
      </c>
      <c r="G15" s="16">
        <v>16.87</v>
      </c>
      <c r="H15" s="36">
        <v>160</v>
      </c>
      <c r="I15" s="17">
        <v>235</v>
      </c>
      <c r="J15" s="327"/>
      <c r="K15" s="36">
        <v>166</v>
      </c>
      <c r="L15" s="18">
        <f t="shared" si="0"/>
        <v>1099.25</v>
      </c>
      <c r="M15" s="309">
        <f t="shared" si="1"/>
        <v>3964.4500000000003</v>
      </c>
      <c r="O15" s="142">
        <f t="shared" si="2"/>
        <v>2699.2000000000003</v>
      </c>
    </row>
    <row r="16" spans="1:16" s="20" customFormat="1">
      <c r="A16" s="330"/>
      <c r="B16" s="339"/>
      <c r="C16" s="327"/>
      <c r="D16" s="330"/>
      <c r="E16" s="330"/>
      <c r="F16" s="15" t="s">
        <v>679</v>
      </c>
      <c r="G16" s="16">
        <v>7.23</v>
      </c>
      <c r="H16" s="36">
        <v>115</v>
      </c>
      <c r="I16" s="17">
        <v>235</v>
      </c>
      <c r="J16" s="327"/>
      <c r="K16" s="36">
        <v>166</v>
      </c>
      <c r="L16" s="18">
        <f t="shared" si="0"/>
        <v>701.6</v>
      </c>
      <c r="M16" s="309">
        <f t="shared" si="1"/>
        <v>1699.0500000000002</v>
      </c>
      <c r="O16" s="142">
        <f t="shared" si="2"/>
        <v>831.45</v>
      </c>
    </row>
    <row r="17" spans="1:15" s="20" customFormat="1">
      <c r="A17" s="331"/>
      <c r="B17" s="338"/>
      <c r="C17" s="328"/>
      <c r="D17" s="331"/>
      <c r="E17" s="331"/>
      <c r="F17" s="15" t="s">
        <v>680</v>
      </c>
      <c r="G17" s="16">
        <v>0</v>
      </c>
      <c r="H17" s="36">
        <v>45</v>
      </c>
      <c r="I17" s="17">
        <v>120</v>
      </c>
      <c r="J17" s="328"/>
      <c r="K17" s="36">
        <v>166</v>
      </c>
      <c r="L17" s="18">
        <f t="shared" si="0"/>
        <v>-166</v>
      </c>
      <c r="M17" s="309">
        <f t="shared" si="1"/>
        <v>0</v>
      </c>
      <c r="O17" s="142">
        <f t="shared" si="2"/>
        <v>0</v>
      </c>
    </row>
    <row r="18" spans="1:15" s="20" customFormat="1">
      <c r="A18" s="329" t="s">
        <v>694</v>
      </c>
      <c r="B18" s="337" t="s">
        <v>834</v>
      </c>
      <c r="C18" s="326" t="s">
        <v>703</v>
      </c>
      <c r="D18" s="329" t="s">
        <v>669</v>
      </c>
      <c r="E18" s="329" t="s">
        <v>41</v>
      </c>
      <c r="F18" s="15" t="s">
        <v>671</v>
      </c>
      <c r="G18" s="16">
        <v>0</v>
      </c>
      <c r="H18" s="36">
        <v>330</v>
      </c>
      <c r="I18" s="17">
        <v>550</v>
      </c>
      <c r="J18" s="326" t="s">
        <v>42</v>
      </c>
      <c r="K18" s="36">
        <v>110</v>
      </c>
      <c r="L18" s="18">
        <f>(I18-H18)*G18-K18</f>
        <v>-110</v>
      </c>
      <c r="M18" s="311">
        <f t="shared" si="1"/>
        <v>0</v>
      </c>
      <c r="O18" s="142">
        <f t="shared" si="2"/>
        <v>0</v>
      </c>
    </row>
    <row r="19" spans="1:15" s="20" customFormat="1">
      <c r="A19" s="331"/>
      <c r="B19" s="338"/>
      <c r="C19" s="328"/>
      <c r="D19" s="331"/>
      <c r="E19" s="331"/>
      <c r="F19" s="15" t="s">
        <v>672</v>
      </c>
      <c r="G19" s="16">
        <v>2.16</v>
      </c>
      <c r="H19" s="36">
        <v>130</v>
      </c>
      <c r="I19" s="17">
        <v>400</v>
      </c>
      <c r="J19" s="328"/>
      <c r="K19" s="36">
        <v>110</v>
      </c>
      <c r="L19" s="18">
        <f t="shared" ref="L19:L60" si="3">(I19-H19)*G19-K19</f>
        <v>473.20000000000005</v>
      </c>
      <c r="M19" s="311">
        <f t="shared" si="1"/>
        <v>864</v>
      </c>
      <c r="O19" s="142">
        <f t="shared" si="2"/>
        <v>280.8</v>
      </c>
    </row>
    <row r="20" spans="1:15" s="20" customFormat="1">
      <c r="A20" s="329" t="s">
        <v>698</v>
      </c>
      <c r="B20" s="337" t="s">
        <v>839</v>
      </c>
      <c r="C20" s="326" t="s">
        <v>802</v>
      </c>
      <c r="D20" s="329" t="s">
        <v>24</v>
      </c>
      <c r="E20" s="329" t="s">
        <v>149</v>
      </c>
      <c r="F20" s="15" t="s">
        <v>695</v>
      </c>
      <c r="G20" s="16">
        <v>13.324999999999999</v>
      </c>
      <c r="H20" s="36">
        <v>575</v>
      </c>
      <c r="I20" s="17">
        <v>720</v>
      </c>
      <c r="J20" s="326" t="s">
        <v>152</v>
      </c>
      <c r="K20" s="36">
        <v>374</v>
      </c>
      <c r="L20" s="18">
        <f t="shared" si="3"/>
        <v>1558.125</v>
      </c>
      <c r="M20" s="311">
        <f t="shared" si="1"/>
        <v>9594</v>
      </c>
      <c r="O20" s="142">
        <f t="shared" si="2"/>
        <v>7661.875</v>
      </c>
    </row>
    <row r="21" spans="1:15" s="20" customFormat="1">
      <c r="A21" s="330"/>
      <c r="B21" s="339"/>
      <c r="C21" s="327"/>
      <c r="D21" s="330"/>
      <c r="E21" s="330"/>
      <c r="F21" s="15" t="s">
        <v>696</v>
      </c>
      <c r="G21" s="16">
        <v>0.32500000000000001</v>
      </c>
      <c r="H21" s="36">
        <v>315</v>
      </c>
      <c r="I21" s="17">
        <v>460</v>
      </c>
      <c r="J21" s="327"/>
      <c r="K21" s="36">
        <v>373</v>
      </c>
      <c r="L21" s="18">
        <f t="shared" si="3"/>
        <v>-325.875</v>
      </c>
      <c r="M21" s="311">
        <f t="shared" si="1"/>
        <v>149.5</v>
      </c>
      <c r="O21" s="142">
        <f t="shared" si="2"/>
        <v>102.375</v>
      </c>
    </row>
    <row r="22" spans="1:15" s="20" customFormat="1">
      <c r="A22" s="331"/>
      <c r="B22" s="338"/>
      <c r="C22" s="328"/>
      <c r="D22" s="331"/>
      <c r="E22" s="331"/>
      <c r="F22" s="15" t="s">
        <v>697</v>
      </c>
      <c r="G22" s="16">
        <v>0.73</v>
      </c>
      <c r="H22" s="36">
        <v>200</v>
      </c>
      <c r="I22" s="17">
        <v>410</v>
      </c>
      <c r="J22" s="328"/>
      <c r="K22" s="36">
        <v>373</v>
      </c>
      <c r="L22" s="18">
        <f t="shared" si="3"/>
        <v>-219.70000000000002</v>
      </c>
      <c r="M22" s="311">
        <f t="shared" si="1"/>
        <v>299.3</v>
      </c>
      <c r="O22" s="142">
        <f t="shared" si="2"/>
        <v>146</v>
      </c>
    </row>
    <row r="23" spans="1:15" s="20" customFormat="1">
      <c r="A23" s="329" t="s">
        <v>706</v>
      </c>
      <c r="B23" s="337" t="s">
        <v>754</v>
      </c>
      <c r="C23" s="326" t="s">
        <v>721</v>
      </c>
      <c r="D23" s="329" t="s">
        <v>636</v>
      </c>
      <c r="E23" s="329" t="s">
        <v>707</v>
      </c>
      <c r="F23" s="15" t="s">
        <v>708</v>
      </c>
      <c r="G23" s="16">
        <v>3.65</v>
      </c>
      <c r="H23" s="36">
        <v>260</v>
      </c>
      <c r="I23" s="17">
        <v>390</v>
      </c>
      <c r="J23" s="326" t="s">
        <v>21</v>
      </c>
      <c r="K23" s="36">
        <v>95</v>
      </c>
      <c r="L23" s="18">
        <f t="shared" si="3"/>
        <v>379.5</v>
      </c>
      <c r="M23" s="311">
        <f t="shared" si="1"/>
        <v>1423.5</v>
      </c>
      <c r="O23" s="142">
        <f t="shared" si="2"/>
        <v>949</v>
      </c>
    </row>
    <row r="24" spans="1:15" s="20" customFormat="1">
      <c r="A24" s="330"/>
      <c r="B24" s="339"/>
      <c r="C24" s="327"/>
      <c r="D24" s="330"/>
      <c r="E24" s="330"/>
      <c r="F24" s="15" t="s">
        <v>709</v>
      </c>
      <c r="G24" s="16">
        <v>10.220000000000001</v>
      </c>
      <c r="H24" s="36">
        <v>260</v>
      </c>
      <c r="I24" s="17">
        <v>310</v>
      </c>
      <c r="J24" s="327"/>
      <c r="K24" s="36">
        <v>95</v>
      </c>
      <c r="L24" s="18">
        <f t="shared" si="3"/>
        <v>416.00000000000006</v>
      </c>
      <c r="M24" s="311">
        <f t="shared" si="1"/>
        <v>3168.2000000000003</v>
      </c>
      <c r="O24" s="142">
        <f t="shared" si="2"/>
        <v>2657.2000000000003</v>
      </c>
    </row>
    <row r="25" spans="1:15" s="20" customFormat="1">
      <c r="A25" s="330"/>
      <c r="B25" s="339"/>
      <c r="C25" s="327"/>
      <c r="D25" s="330"/>
      <c r="E25" s="330"/>
      <c r="F25" s="15" t="s">
        <v>710</v>
      </c>
      <c r="G25" s="16">
        <v>1.46</v>
      </c>
      <c r="H25" s="36">
        <v>180</v>
      </c>
      <c r="I25" s="17">
        <v>235</v>
      </c>
      <c r="J25" s="327"/>
      <c r="K25" s="36">
        <v>95</v>
      </c>
      <c r="L25" s="18">
        <f t="shared" si="3"/>
        <v>-14.700000000000003</v>
      </c>
      <c r="M25" s="311">
        <f t="shared" si="1"/>
        <v>343.09999999999997</v>
      </c>
      <c r="O25" s="142">
        <f t="shared" si="2"/>
        <v>262.8</v>
      </c>
    </row>
    <row r="26" spans="1:15" s="20" customFormat="1">
      <c r="A26" s="331"/>
      <c r="B26" s="338"/>
      <c r="C26" s="328"/>
      <c r="D26" s="331"/>
      <c r="E26" s="331"/>
      <c r="F26" s="15" t="s">
        <v>33</v>
      </c>
      <c r="G26" s="16">
        <v>0.75</v>
      </c>
      <c r="H26" s="36">
        <v>60</v>
      </c>
      <c r="I26" s="17">
        <v>120</v>
      </c>
      <c r="J26" s="328"/>
      <c r="K26" s="36">
        <v>95</v>
      </c>
      <c r="L26" s="18">
        <f t="shared" si="3"/>
        <v>-50</v>
      </c>
      <c r="M26" s="311">
        <f t="shared" si="1"/>
        <v>90</v>
      </c>
      <c r="O26" s="142">
        <f t="shared" si="2"/>
        <v>45</v>
      </c>
    </row>
    <row r="27" spans="1:15" s="20" customFormat="1">
      <c r="A27" s="329" t="s">
        <v>711</v>
      </c>
      <c r="B27" s="337" t="s">
        <v>740</v>
      </c>
      <c r="C27" s="326" t="s">
        <v>720</v>
      </c>
      <c r="D27" s="329" t="s">
        <v>674</v>
      </c>
      <c r="E27" s="329" t="s">
        <v>712</v>
      </c>
      <c r="F27" s="15" t="s">
        <v>708</v>
      </c>
      <c r="G27" s="16">
        <v>0</v>
      </c>
      <c r="H27" s="36">
        <v>315</v>
      </c>
      <c r="I27" s="17">
        <v>390</v>
      </c>
      <c r="J27" s="326" t="s">
        <v>21</v>
      </c>
      <c r="K27" s="36">
        <v>166</v>
      </c>
      <c r="L27" s="18">
        <f t="shared" si="3"/>
        <v>-166</v>
      </c>
      <c r="M27" s="311">
        <f t="shared" si="1"/>
        <v>0</v>
      </c>
      <c r="O27" s="142">
        <f t="shared" si="2"/>
        <v>0</v>
      </c>
    </row>
    <row r="28" spans="1:15" s="20" customFormat="1">
      <c r="A28" s="330"/>
      <c r="B28" s="339"/>
      <c r="C28" s="327"/>
      <c r="D28" s="330"/>
      <c r="E28" s="330"/>
      <c r="F28" s="15" t="s">
        <v>709</v>
      </c>
      <c r="G28" s="16">
        <v>0</v>
      </c>
      <c r="H28" s="36">
        <v>235</v>
      </c>
      <c r="I28" s="17">
        <v>310</v>
      </c>
      <c r="J28" s="327"/>
      <c r="K28" s="36">
        <v>166</v>
      </c>
      <c r="L28" s="18">
        <f t="shared" si="3"/>
        <v>-166</v>
      </c>
      <c r="M28" s="311">
        <f t="shared" si="1"/>
        <v>0</v>
      </c>
      <c r="O28" s="142">
        <f t="shared" si="2"/>
        <v>0</v>
      </c>
    </row>
    <row r="29" spans="1:15" s="20" customFormat="1">
      <c r="A29" s="330"/>
      <c r="B29" s="339"/>
      <c r="C29" s="327"/>
      <c r="D29" s="330"/>
      <c r="E29" s="330"/>
      <c r="F29" s="15" t="s">
        <v>710</v>
      </c>
      <c r="G29" s="16">
        <v>19.53</v>
      </c>
      <c r="H29" s="36">
        <v>160</v>
      </c>
      <c r="I29" s="17">
        <v>235</v>
      </c>
      <c r="J29" s="327"/>
      <c r="K29" s="36">
        <v>166</v>
      </c>
      <c r="L29" s="18">
        <f t="shared" si="3"/>
        <v>1298.75</v>
      </c>
      <c r="M29" s="311">
        <f t="shared" si="1"/>
        <v>4589.55</v>
      </c>
      <c r="O29" s="142">
        <f t="shared" si="2"/>
        <v>3124.8</v>
      </c>
    </row>
    <row r="30" spans="1:15" s="20" customFormat="1">
      <c r="A30" s="330"/>
      <c r="B30" s="339"/>
      <c r="C30" s="327"/>
      <c r="D30" s="330"/>
      <c r="E30" s="330"/>
      <c r="F30" s="15" t="s">
        <v>679</v>
      </c>
      <c r="G30" s="16">
        <v>3.35</v>
      </c>
      <c r="H30" s="36">
        <v>115</v>
      </c>
      <c r="I30" s="17">
        <v>235</v>
      </c>
      <c r="J30" s="327"/>
      <c r="K30" s="36">
        <v>166</v>
      </c>
      <c r="L30" s="18">
        <f t="shared" si="3"/>
        <v>236</v>
      </c>
      <c r="M30" s="311">
        <f t="shared" si="1"/>
        <v>787.25</v>
      </c>
      <c r="O30" s="142">
        <f t="shared" si="2"/>
        <v>385.25</v>
      </c>
    </row>
    <row r="31" spans="1:15" s="20" customFormat="1">
      <c r="A31" s="331"/>
      <c r="B31" s="338"/>
      <c r="C31" s="328"/>
      <c r="D31" s="331"/>
      <c r="E31" s="331"/>
      <c r="F31" s="15" t="s">
        <v>680</v>
      </c>
      <c r="G31" s="16">
        <v>0</v>
      </c>
      <c r="H31" s="36">
        <v>45</v>
      </c>
      <c r="I31" s="17">
        <v>120</v>
      </c>
      <c r="J31" s="328"/>
      <c r="K31" s="36">
        <v>166</v>
      </c>
      <c r="L31" s="18">
        <f t="shared" si="3"/>
        <v>-166</v>
      </c>
      <c r="M31" s="311">
        <f t="shared" si="1"/>
        <v>0</v>
      </c>
      <c r="O31" s="142">
        <f t="shared" si="2"/>
        <v>0</v>
      </c>
    </row>
    <row r="32" spans="1:15" s="20" customFormat="1">
      <c r="A32" s="17" t="s">
        <v>713</v>
      </c>
      <c r="B32" s="138" t="s">
        <v>752</v>
      </c>
      <c r="C32" s="112" t="s">
        <v>738</v>
      </c>
      <c r="D32" s="17" t="s">
        <v>714</v>
      </c>
      <c r="E32" s="17" t="s">
        <v>718</v>
      </c>
      <c r="F32" s="15" t="s">
        <v>715</v>
      </c>
      <c r="G32" s="16">
        <v>17.88</v>
      </c>
      <c r="H32" s="36">
        <v>385</v>
      </c>
      <c r="I32" s="17">
        <v>460.6</v>
      </c>
      <c r="J32" s="112" t="s">
        <v>21</v>
      </c>
      <c r="K32" s="36">
        <v>450</v>
      </c>
      <c r="L32" s="18">
        <f t="shared" si="3"/>
        <v>901.72800000000029</v>
      </c>
      <c r="M32" s="311">
        <f t="shared" si="1"/>
        <v>8235.5280000000002</v>
      </c>
      <c r="O32" s="142">
        <f>G32*H32</f>
        <v>6883.7999999999993</v>
      </c>
    </row>
    <row r="33" spans="1:15" s="20" customFormat="1">
      <c r="A33" s="329" t="s">
        <v>716</v>
      </c>
      <c r="B33" s="337" t="s">
        <v>834</v>
      </c>
      <c r="C33" s="326" t="s">
        <v>717</v>
      </c>
      <c r="D33" s="329" t="s">
        <v>669</v>
      </c>
      <c r="E33" s="329" t="s">
        <v>41</v>
      </c>
      <c r="F33" s="15" t="s">
        <v>671</v>
      </c>
      <c r="G33" s="16">
        <v>0</v>
      </c>
      <c r="H33" s="36">
        <v>330</v>
      </c>
      <c r="I33" s="17">
        <v>550</v>
      </c>
      <c r="J33" s="326" t="s">
        <v>42</v>
      </c>
      <c r="K33" s="36">
        <v>110</v>
      </c>
      <c r="L33" s="18">
        <f t="shared" si="3"/>
        <v>-110</v>
      </c>
      <c r="M33" s="311">
        <f t="shared" si="1"/>
        <v>0</v>
      </c>
      <c r="O33" s="142">
        <f t="shared" si="2"/>
        <v>0</v>
      </c>
    </row>
    <row r="34" spans="1:15" s="20" customFormat="1">
      <c r="A34" s="331"/>
      <c r="B34" s="338"/>
      <c r="C34" s="328"/>
      <c r="D34" s="331"/>
      <c r="E34" s="331"/>
      <c r="F34" s="15" t="s">
        <v>672</v>
      </c>
      <c r="G34" s="16">
        <v>2.2200000000000002</v>
      </c>
      <c r="H34" s="36">
        <v>130</v>
      </c>
      <c r="I34" s="17">
        <v>400</v>
      </c>
      <c r="J34" s="328"/>
      <c r="K34" s="36">
        <v>110</v>
      </c>
      <c r="L34" s="18">
        <f t="shared" si="3"/>
        <v>489.40000000000009</v>
      </c>
      <c r="M34" s="309">
        <f t="shared" si="1"/>
        <v>888.00000000000011</v>
      </c>
      <c r="O34" s="142">
        <f t="shared" si="2"/>
        <v>288.60000000000002</v>
      </c>
    </row>
    <row r="35" spans="1:15" s="20" customFormat="1">
      <c r="A35" s="329" t="s">
        <v>726</v>
      </c>
      <c r="B35" s="337" t="s">
        <v>834</v>
      </c>
      <c r="C35" s="326" t="s">
        <v>727</v>
      </c>
      <c r="D35" s="329" t="s">
        <v>669</v>
      </c>
      <c r="E35" s="329" t="s">
        <v>41</v>
      </c>
      <c r="F35" s="15" t="s">
        <v>671</v>
      </c>
      <c r="G35" s="16">
        <v>0</v>
      </c>
      <c r="H35" s="36">
        <v>330</v>
      </c>
      <c r="I35" s="17">
        <v>550</v>
      </c>
      <c r="J35" s="326" t="s">
        <v>42</v>
      </c>
      <c r="K35" s="36">
        <v>110</v>
      </c>
      <c r="L35" s="18">
        <f t="shared" si="3"/>
        <v>-110</v>
      </c>
      <c r="M35" s="309">
        <f t="shared" si="1"/>
        <v>0</v>
      </c>
      <c r="O35" s="142">
        <f t="shared" si="2"/>
        <v>0</v>
      </c>
    </row>
    <row r="36" spans="1:15" s="20" customFormat="1">
      <c r="A36" s="331"/>
      <c r="B36" s="338"/>
      <c r="C36" s="328"/>
      <c r="D36" s="331"/>
      <c r="E36" s="331"/>
      <c r="F36" s="15" t="s">
        <v>672</v>
      </c>
      <c r="G36" s="16">
        <v>1.915</v>
      </c>
      <c r="H36" s="36">
        <v>130</v>
      </c>
      <c r="I36" s="17">
        <v>400</v>
      </c>
      <c r="J36" s="328"/>
      <c r="K36" s="36">
        <v>110</v>
      </c>
      <c r="L36" s="18">
        <f t="shared" si="3"/>
        <v>407.04999999999995</v>
      </c>
      <c r="M36" s="309">
        <f t="shared" si="1"/>
        <v>766</v>
      </c>
      <c r="O36" s="142">
        <f t="shared" si="2"/>
        <v>248.95000000000002</v>
      </c>
    </row>
    <row r="37" spans="1:15" s="20" customFormat="1">
      <c r="A37" s="17" t="s">
        <v>728</v>
      </c>
      <c r="B37" s="138" t="s">
        <v>1363</v>
      </c>
      <c r="C37" s="197" t="s">
        <v>729</v>
      </c>
      <c r="D37" s="17" t="s">
        <v>730</v>
      </c>
      <c r="E37" s="17" t="s">
        <v>731</v>
      </c>
      <c r="F37" s="15" t="s">
        <v>732</v>
      </c>
      <c r="G37" s="16">
        <v>1</v>
      </c>
      <c r="H37" s="36">
        <v>0</v>
      </c>
      <c r="I37" s="17">
        <v>500</v>
      </c>
      <c r="J37" s="112" t="s">
        <v>42</v>
      </c>
      <c r="K37" s="36">
        <v>456.75</v>
      </c>
      <c r="L37" s="18">
        <f t="shared" si="3"/>
        <v>43.25</v>
      </c>
      <c r="M37" s="309">
        <f t="shared" si="1"/>
        <v>500</v>
      </c>
      <c r="O37" s="142">
        <f t="shared" si="2"/>
        <v>0</v>
      </c>
    </row>
    <row r="38" spans="1:15" s="20" customFormat="1">
      <c r="A38" s="329" t="s">
        <v>733</v>
      </c>
      <c r="B38" s="337" t="s">
        <v>1363</v>
      </c>
      <c r="C38" s="326" t="s">
        <v>734</v>
      </c>
      <c r="D38" s="37" t="s">
        <v>546</v>
      </c>
      <c r="E38" s="329" t="s">
        <v>233</v>
      </c>
      <c r="F38" s="15" t="s">
        <v>547</v>
      </c>
      <c r="G38" s="16">
        <v>1</v>
      </c>
      <c r="H38" s="36">
        <v>0</v>
      </c>
      <c r="I38" s="128">
        <v>320</v>
      </c>
      <c r="J38" s="326" t="s">
        <v>42</v>
      </c>
      <c r="K38" s="134">
        <v>318</v>
      </c>
      <c r="L38" s="18">
        <f t="shared" si="3"/>
        <v>2</v>
      </c>
      <c r="M38" s="309">
        <f t="shared" si="1"/>
        <v>320</v>
      </c>
      <c r="O38" s="142">
        <f t="shared" si="2"/>
        <v>0</v>
      </c>
    </row>
    <row r="39" spans="1:15" s="20" customFormat="1">
      <c r="A39" s="330"/>
      <c r="B39" s="339"/>
      <c r="C39" s="327"/>
      <c r="D39" s="329" t="s">
        <v>541</v>
      </c>
      <c r="E39" s="330"/>
      <c r="F39" s="15" t="s">
        <v>548</v>
      </c>
      <c r="G39" s="16">
        <v>6.1950000000000003</v>
      </c>
      <c r="H39" s="36">
        <v>290</v>
      </c>
      <c r="I39" s="128">
        <v>0</v>
      </c>
      <c r="J39" s="327"/>
      <c r="K39" s="134">
        <v>0</v>
      </c>
      <c r="L39" s="18">
        <f t="shared" si="3"/>
        <v>-1796.5500000000002</v>
      </c>
      <c r="M39" s="309">
        <f t="shared" si="1"/>
        <v>0</v>
      </c>
      <c r="O39" s="142">
        <f t="shared" si="2"/>
        <v>1796.5500000000002</v>
      </c>
    </row>
    <row r="40" spans="1:15" s="20" customFormat="1">
      <c r="A40" s="330"/>
      <c r="B40" s="338"/>
      <c r="C40" s="327"/>
      <c r="D40" s="331"/>
      <c r="E40" s="331"/>
      <c r="F40" s="15" t="s">
        <v>548</v>
      </c>
      <c r="G40" s="16">
        <v>5.6050000000000004</v>
      </c>
      <c r="H40" s="36">
        <v>0</v>
      </c>
      <c r="I40" s="128">
        <v>410</v>
      </c>
      <c r="J40" s="327"/>
      <c r="K40" s="134">
        <v>0</v>
      </c>
      <c r="L40" s="18">
        <f t="shared" si="3"/>
        <v>2298.0500000000002</v>
      </c>
      <c r="M40" s="309">
        <f t="shared" si="1"/>
        <v>2298.0500000000002</v>
      </c>
      <c r="O40" s="142">
        <f t="shared" si="2"/>
        <v>0</v>
      </c>
    </row>
    <row r="41" spans="1:15" s="20" customFormat="1">
      <c r="A41" s="331"/>
      <c r="B41" s="115" t="s">
        <v>810</v>
      </c>
      <c r="C41" s="328"/>
      <c r="D41" s="62" t="s">
        <v>233</v>
      </c>
      <c r="E41" s="62" t="s">
        <v>24</v>
      </c>
      <c r="F41" s="15" t="s">
        <v>722</v>
      </c>
      <c r="G41" s="16">
        <v>0.37</v>
      </c>
      <c r="H41" s="36">
        <v>0</v>
      </c>
      <c r="I41" s="128">
        <v>180</v>
      </c>
      <c r="J41" s="328"/>
      <c r="K41" s="134">
        <v>0</v>
      </c>
      <c r="L41" s="18">
        <f t="shared" si="3"/>
        <v>66.599999999999994</v>
      </c>
      <c r="M41" s="309">
        <f t="shared" si="1"/>
        <v>66.599999999999994</v>
      </c>
      <c r="O41" s="142">
        <f t="shared" si="2"/>
        <v>0</v>
      </c>
    </row>
    <row r="42" spans="1:15" s="20" customFormat="1">
      <c r="A42" s="329" t="s">
        <v>741</v>
      </c>
      <c r="B42" s="337" t="s">
        <v>834</v>
      </c>
      <c r="C42" s="326" t="s">
        <v>749</v>
      </c>
      <c r="D42" s="329" t="s">
        <v>669</v>
      </c>
      <c r="E42" s="329" t="s">
        <v>41</v>
      </c>
      <c r="F42" s="15" t="s">
        <v>671</v>
      </c>
      <c r="G42" s="16">
        <v>0</v>
      </c>
      <c r="H42" s="36">
        <v>330</v>
      </c>
      <c r="I42" s="17">
        <v>550</v>
      </c>
      <c r="J42" s="326" t="s">
        <v>42</v>
      </c>
      <c r="K42" s="36">
        <v>110</v>
      </c>
      <c r="L42" s="18">
        <f t="shared" si="3"/>
        <v>-110</v>
      </c>
      <c r="M42" s="309">
        <f t="shared" si="1"/>
        <v>0</v>
      </c>
      <c r="O42" s="142">
        <f t="shared" si="2"/>
        <v>0</v>
      </c>
    </row>
    <row r="43" spans="1:15" s="20" customFormat="1">
      <c r="A43" s="331"/>
      <c r="B43" s="338"/>
      <c r="C43" s="328"/>
      <c r="D43" s="331"/>
      <c r="E43" s="331"/>
      <c r="F43" s="15" t="s">
        <v>672</v>
      </c>
      <c r="G43" s="16">
        <v>2.3149999999999999</v>
      </c>
      <c r="H43" s="36">
        <v>130</v>
      </c>
      <c r="I43" s="17">
        <v>400</v>
      </c>
      <c r="J43" s="328"/>
      <c r="K43" s="36">
        <v>110</v>
      </c>
      <c r="L43" s="18">
        <f t="shared" si="3"/>
        <v>515.04999999999995</v>
      </c>
      <c r="M43" s="309">
        <f t="shared" si="1"/>
        <v>926</v>
      </c>
      <c r="O43" s="142">
        <f t="shared" si="2"/>
        <v>300.95</v>
      </c>
    </row>
    <row r="44" spans="1:15" s="20" customFormat="1">
      <c r="A44" s="329" t="s">
        <v>742</v>
      </c>
      <c r="B44" s="337" t="s">
        <v>796</v>
      </c>
      <c r="C44" s="326" t="s">
        <v>750</v>
      </c>
      <c r="D44" s="17" t="s">
        <v>24</v>
      </c>
      <c r="E44" s="329" t="s">
        <v>744</v>
      </c>
      <c r="F44" s="15" t="s">
        <v>745</v>
      </c>
      <c r="G44" s="16">
        <v>9.15</v>
      </c>
      <c r="H44" s="36">
        <v>360</v>
      </c>
      <c r="I44" s="17">
        <v>460.6</v>
      </c>
      <c r="J44" s="326" t="s">
        <v>42</v>
      </c>
      <c r="K44" s="36">
        <v>200</v>
      </c>
      <c r="L44" s="18">
        <f t="shared" si="3"/>
        <v>720.49000000000024</v>
      </c>
      <c r="M44" s="309">
        <f t="shared" si="1"/>
        <v>4214.4900000000007</v>
      </c>
      <c r="O44" s="142">
        <f t="shared" si="2"/>
        <v>3294</v>
      </c>
    </row>
    <row r="45" spans="1:15" s="20" customFormat="1">
      <c r="A45" s="331"/>
      <c r="B45" s="338"/>
      <c r="C45" s="328"/>
      <c r="D45" s="17" t="s">
        <v>743</v>
      </c>
      <c r="E45" s="331"/>
      <c r="F45" s="15" t="s">
        <v>746</v>
      </c>
      <c r="G45" s="16">
        <v>1.59</v>
      </c>
      <c r="H45" s="36">
        <v>0</v>
      </c>
      <c r="I45" s="17">
        <v>460.6</v>
      </c>
      <c r="J45" s="328"/>
      <c r="K45" s="36">
        <v>200</v>
      </c>
      <c r="L45" s="18">
        <f t="shared" si="3"/>
        <v>532.35400000000004</v>
      </c>
      <c r="M45" s="309">
        <f t="shared" si="1"/>
        <v>732.35400000000004</v>
      </c>
      <c r="O45" s="142">
        <f t="shared" si="2"/>
        <v>0</v>
      </c>
    </row>
    <row r="46" spans="1:15" s="20" customFormat="1">
      <c r="A46" s="17" t="s">
        <v>747</v>
      </c>
      <c r="B46" s="138" t="s">
        <v>836</v>
      </c>
      <c r="C46" s="112" t="s">
        <v>751</v>
      </c>
      <c r="D46" s="17" t="s">
        <v>421</v>
      </c>
      <c r="E46" s="17" t="s">
        <v>24</v>
      </c>
      <c r="F46" s="15" t="s">
        <v>748</v>
      </c>
      <c r="G46" s="16">
        <v>3.29</v>
      </c>
      <c r="H46" s="36">
        <v>30</v>
      </c>
      <c r="I46" s="17">
        <v>200</v>
      </c>
      <c r="J46" s="112" t="s">
        <v>42</v>
      </c>
      <c r="K46" s="36">
        <v>220</v>
      </c>
      <c r="L46" s="18">
        <f t="shared" si="3"/>
        <v>339.29999999999995</v>
      </c>
      <c r="M46" s="311">
        <f t="shared" si="1"/>
        <v>658</v>
      </c>
      <c r="O46" s="142">
        <f t="shared" si="2"/>
        <v>98.7</v>
      </c>
    </row>
    <row r="47" spans="1:15" s="20" customFormat="1">
      <c r="A47" s="329" t="s">
        <v>756</v>
      </c>
      <c r="B47" s="337" t="s">
        <v>809</v>
      </c>
      <c r="C47" s="326" t="s">
        <v>755</v>
      </c>
      <c r="D47" s="329" t="s">
        <v>674</v>
      </c>
      <c r="E47" s="329" t="s">
        <v>757</v>
      </c>
      <c r="F47" s="15" t="s">
        <v>708</v>
      </c>
      <c r="G47" s="16">
        <v>0</v>
      </c>
      <c r="H47" s="36">
        <v>315</v>
      </c>
      <c r="I47" s="17">
        <v>390</v>
      </c>
      <c r="J47" s="326" t="s">
        <v>21</v>
      </c>
      <c r="K47" s="36">
        <v>166</v>
      </c>
      <c r="L47" s="18">
        <f t="shared" si="3"/>
        <v>-166</v>
      </c>
      <c r="M47" s="311">
        <f t="shared" si="1"/>
        <v>0</v>
      </c>
      <c r="O47" s="142">
        <f t="shared" si="2"/>
        <v>0</v>
      </c>
    </row>
    <row r="48" spans="1:15" s="20" customFormat="1">
      <c r="A48" s="330"/>
      <c r="B48" s="339"/>
      <c r="C48" s="327"/>
      <c r="D48" s="330"/>
      <c r="E48" s="330"/>
      <c r="F48" s="15" t="s">
        <v>709</v>
      </c>
      <c r="G48" s="16">
        <v>0</v>
      </c>
      <c r="H48" s="36">
        <v>235</v>
      </c>
      <c r="I48" s="17">
        <v>310</v>
      </c>
      <c r="J48" s="327"/>
      <c r="K48" s="36">
        <v>166</v>
      </c>
      <c r="L48" s="18">
        <f t="shared" si="3"/>
        <v>-166</v>
      </c>
      <c r="M48" s="311">
        <f t="shared" si="1"/>
        <v>0</v>
      </c>
      <c r="O48" s="142">
        <f t="shared" si="2"/>
        <v>0</v>
      </c>
    </row>
    <row r="49" spans="1:15" s="20" customFormat="1">
      <c r="A49" s="330"/>
      <c r="B49" s="339"/>
      <c r="C49" s="327"/>
      <c r="D49" s="330"/>
      <c r="E49" s="330"/>
      <c r="F49" s="15" t="s">
        <v>710</v>
      </c>
      <c r="G49" s="16">
        <v>13.795</v>
      </c>
      <c r="H49" s="36">
        <v>160</v>
      </c>
      <c r="I49" s="17">
        <v>235</v>
      </c>
      <c r="J49" s="327"/>
      <c r="K49" s="36">
        <v>166</v>
      </c>
      <c r="L49" s="18">
        <f t="shared" si="3"/>
        <v>868.625</v>
      </c>
      <c r="M49" s="311">
        <f t="shared" si="1"/>
        <v>3241.8249999999998</v>
      </c>
      <c r="O49" s="142">
        <f t="shared" si="2"/>
        <v>2207.1999999999998</v>
      </c>
    </row>
    <row r="50" spans="1:15" s="20" customFormat="1" ht="15" customHeight="1">
      <c r="A50" s="330"/>
      <c r="B50" s="339"/>
      <c r="C50" s="327"/>
      <c r="D50" s="330"/>
      <c r="E50" s="330"/>
      <c r="F50" s="15" t="s">
        <v>758</v>
      </c>
      <c r="G50" s="16">
        <v>8.4649999999999999</v>
      </c>
      <c r="H50" s="36">
        <v>115</v>
      </c>
      <c r="I50" s="17">
        <v>235</v>
      </c>
      <c r="J50" s="327"/>
      <c r="K50" s="36">
        <v>166</v>
      </c>
      <c r="L50" s="18">
        <f t="shared" si="3"/>
        <v>849.8</v>
      </c>
      <c r="M50" s="311">
        <f t="shared" si="1"/>
        <v>1989.2749999999999</v>
      </c>
      <c r="O50" s="142">
        <f t="shared" si="2"/>
        <v>973.47500000000002</v>
      </c>
    </row>
    <row r="51" spans="1:15" s="20" customFormat="1">
      <c r="A51" s="331"/>
      <c r="B51" s="338"/>
      <c r="C51" s="328"/>
      <c r="D51" s="331"/>
      <c r="E51" s="331"/>
      <c r="F51" s="15" t="s">
        <v>33</v>
      </c>
      <c r="G51" s="16">
        <v>0</v>
      </c>
      <c r="H51" s="36">
        <v>45</v>
      </c>
      <c r="I51" s="17">
        <v>120</v>
      </c>
      <c r="J51" s="328"/>
      <c r="K51" s="36">
        <v>166</v>
      </c>
      <c r="L51" s="18">
        <f t="shared" si="3"/>
        <v>-166</v>
      </c>
      <c r="M51" s="311">
        <f t="shared" si="1"/>
        <v>0</v>
      </c>
      <c r="O51" s="142">
        <f t="shared" si="2"/>
        <v>0</v>
      </c>
    </row>
    <row r="52" spans="1:15" s="20" customFormat="1">
      <c r="A52" s="329" t="s">
        <v>775</v>
      </c>
      <c r="B52" s="114" t="s">
        <v>836</v>
      </c>
      <c r="C52" s="326" t="s">
        <v>778</v>
      </c>
      <c r="D52" s="329" t="s">
        <v>506</v>
      </c>
      <c r="E52" s="349" t="s">
        <v>24</v>
      </c>
      <c r="F52" s="15" t="s">
        <v>507</v>
      </c>
      <c r="G52" s="16">
        <v>4.1449999999999996</v>
      </c>
      <c r="H52" s="36">
        <v>0</v>
      </c>
      <c r="I52" s="128">
        <v>150</v>
      </c>
      <c r="J52" s="326" t="s">
        <v>42</v>
      </c>
      <c r="K52" s="134">
        <v>318</v>
      </c>
      <c r="L52" s="18">
        <f>(I52-H52)*G52-K54</f>
        <v>621.74999999999989</v>
      </c>
      <c r="M52" s="309">
        <f t="shared" si="1"/>
        <v>621.74999999999989</v>
      </c>
      <c r="O52" s="142">
        <f t="shared" si="2"/>
        <v>0</v>
      </c>
    </row>
    <row r="53" spans="1:15" s="20" customFormat="1">
      <c r="A53" s="330"/>
      <c r="B53" s="337" t="s">
        <v>848</v>
      </c>
      <c r="C53" s="327"/>
      <c r="D53" s="330"/>
      <c r="E53" s="349"/>
      <c r="F53" s="15" t="s">
        <v>824</v>
      </c>
      <c r="G53" s="16">
        <v>4.1449999999999996</v>
      </c>
      <c r="H53" s="36">
        <v>0</v>
      </c>
      <c r="I53" s="128">
        <v>192</v>
      </c>
      <c r="J53" s="327"/>
      <c r="K53" s="134">
        <v>0</v>
      </c>
      <c r="L53" s="18">
        <f>(I53-H53)*G53-K55</f>
        <v>685.83999999999992</v>
      </c>
      <c r="M53" s="309">
        <f t="shared" si="1"/>
        <v>795.83999999999992</v>
      </c>
      <c r="O53" s="142">
        <f t="shared" si="2"/>
        <v>0</v>
      </c>
    </row>
    <row r="54" spans="1:15" s="20" customFormat="1">
      <c r="A54" s="331"/>
      <c r="B54" s="338"/>
      <c r="C54" s="328"/>
      <c r="D54" s="331"/>
      <c r="E54" s="17" t="s">
        <v>920</v>
      </c>
      <c r="F54" s="15" t="s">
        <v>825</v>
      </c>
      <c r="G54" s="16">
        <v>1</v>
      </c>
      <c r="H54" s="36">
        <v>0</v>
      </c>
      <c r="I54" s="128">
        <v>320</v>
      </c>
      <c r="J54" s="328"/>
      <c r="K54" s="134">
        <v>0</v>
      </c>
      <c r="L54" s="18">
        <f>G54*I54</f>
        <v>320</v>
      </c>
      <c r="M54" s="309">
        <f t="shared" si="1"/>
        <v>320</v>
      </c>
      <c r="O54" s="142">
        <f t="shared" si="2"/>
        <v>0</v>
      </c>
    </row>
    <row r="55" spans="1:15" s="20" customFormat="1">
      <c r="A55" s="329" t="s">
        <v>780</v>
      </c>
      <c r="B55" s="381" t="s">
        <v>834</v>
      </c>
      <c r="C55" s="326" t="s">
        <v>781</v>
      </c>
      <c r="D55" s="329" t="s">
        <v>669</v>
      </c>
      <c r="E55" s="329" t="s">
        <v>783</v>
      </c>
      <c r="F55" s="15" t="s">
        <v>645</v>
      </c>
      <c r="G55" s="16">
        <v>1.915</v>
      </c>
      <c r="H55" s="36">
        <v>330</v>
      </c>
      <c r="I55" s="128">
        <v>550</v>
      </c>
      <c r="J55" s="378" t="s">
        <v>42</v>
      </c>
      <c r="K55" s="134">
        <v>110</v>
      </c>
      <c r="L55" s="18">
        <f t="shared" si="3"/>
        <v>311.3</v>
      </c>
      <c r="M55" s="309">
        <f t="shared" si="1"/>
        <v>1053.25</v>
      </c>
      <c r="O55" s="142">
        <f t="shared" si="2"/>
        <v>631.95000000000005</v>
      </c>
    </row>
    <row r="56" spans="1:15" s="20" customFormat="1">
      <c r="A56" s="330"/>
      <c r="B56" s="381"/>
      <c r="C56" s="327"/>
      <c r="D56" s="330"/>
      <c r="E56" s="330"/>
      <c r="F56" s="15" t="s">
        <v>649</v>
      </c>
      <c r="G56" s="16">
        <v>0</v>
      </c>
      <c r="H56" s="36">
        <v>130</v>
      </c>
      <c r="I56" s="128">
        <v>400</v>
      </c>
      <c r="J56" s="379"/>
      <c r="K56" s="134">
        <v>110</v>
      </c>
      <c r="L56" s="18">
        <f t="shared" si="3"/>
        <v>-110</v>
      </c>
      <c r="M56" s="309">
        <f t="shared" si="1"/>
        <v>0</v>
      </c>
      <c r="O56" s="142">
        <f t="shared" si="2"/>
        <v>0</v>
      </c>
    </row>
    <row r="57" spans="1:15" s="20" customFormat="1">
      <c r="A57" s="331"/>
      <c r="B57" s="138" t="s">
        <v>810</v>
      </c>
      <c r="C57" s="328"/>
      <c r="D57" s="331"/>
      <c r="E57" s="331"/>
      <c r="F57" s="15" t="s">
        <v>782</v>
      </c>
      <c r="G57" s="16">
        <v>0.87</v>
      </c>
      <c r="H57" s="36">
        <v>0</v>
      </c>
      <c r="I57" s="128">
        <v>140</v>
      </c>
      <c r="J57" s="380"/>
      <c r="K57" s="134">
        <v>0</v>
      </c>
      <c r="L57" s="18">
        <f t="shared" si="3"/>
        <v>121.8</v>
      </c>
      <c r="M57" s="309">
        <f t="shared" si="1"/>
        <v>121.8</v>
      </c>
      <c r="O57" s="142">
        <f t="shared" si="2"/>
        <v>0</v>
      </c>
    </row>
    <row r="58" spans="1:15" s="20" customFormat="1">
      <c r="A58" s="37"/>
      <c r="B58" s="67" t="s">
        <v>829</v>
      </c>
      <c r="C58" s="22"/>
      <c r="D58" s="17" t="s">
        <v>409</v>
      </c>
      <c r="E58" s="37" t="s">
        <v>421</v>
      </c>
      <c r="F58" s="15" t="s">
        <v>828</v>
      </c>
      <c r="G58" s="16">
        <v>1</v>
      </c>
      <c r="H58" s="36">
        <v>820</v>
      </c>
      <c r="I58" s="60">
        <v>1021</v>
      </c>
      <c r="J58" s="22"/>
      <c r="K58" s="17">
        <v>0</v>
      </c>
      <c r="L58" s="18">
        <f t="shared" si="3"/>
        <v>201</v>
      </c>
      <c r="M58" s="311">
        <f t="shared" si="1"/>
        <v>1021</v>
      </c>
      <c r="O58" s="142">
        <f t="shared" si="2"/>
        <v>820</v>
      </c>
    </row>
    <row r="59" spans="1:15" s="20" customFormat="1">
      <c r="A59" s="37"/>
      <c r="B59" s="114" t="s">
        <v>848</v>
      </c>
      <c r="C59" s="22"/>
      <c r="D59" s="37" t="s">
        <v>409</v>
      </c>
      <c r="E59" s="37" t="s">
        <v>847</v>
      </c>
      <c r="F59" s="15" t="s">
        <v>846</v>
      </c>
      <c r="G59" s="16">
        <v>1</v>
      </c>
      <c r="H59" s="36">
        <v>2978.32</v>
      </c>
      <c r="I59" s="128">
        <v>3371.32</v>
      </c>
      <c r="J59" s="22"/>
      <c r="K59" s="129">
        <v>0</v>
      </c>
      <c r="L59" s="18">
        <f t="shared" si="3"/>
        <v>393</v>
      </c>
      <c r="M59" s="309">
        <f t="shared" si="1"/>
        <v>3371.32</v>
      </c>
      <c r="O59" s="142">
        <f t="shared" si="2"/>
        <v>2978.32</v>
      </c>
    </row>
    <row r="60" spans="1:15" s="85" customFormat="1">
      <c r="A60" s="96" t="s">
        <v>476</v>
      </c>
      <c r="B60" s="61" t="s">
        <v>918</v>
      </c>
      <c r="C60" s="61"/>
      <c r="D60" s="96"/>
      <c r="E60" s="96" t="s">
        <v>362</v>
      </c>
      <c r="F60" s="87" t="s">
        <v>919</v>
      </c>
      <c r="G60" s="81">
        <v>1</v>
      </c>
      <c r="H60" s="83">
        <v>0</v>
      </c>
      <c r="I60" s="258">
        <v>0</v>
      </c>
      <c r="J60" s="61"/>
      <c r="K60" s="259">
        <v>0</v>
      </c>
      <c r="L60" s="88">
        <f t="shared" si="3"/>
        <v>0</v>
      </c>
      <c r="M60" s="310">
        <v>182.69</v>
      </c>
      <c r="O60" s="246">
        <f t="shared" si="2"/>
        <v>0</v>
      </c>
    </row>
    <row r="61" spans="1:15" s="85" customFormat="1">
      <c r="A61" s="329" t="s">
        <v>733</v>
      </c>
      <c r="B61" s="326" t="s">
        <v>1364</v>
      </c>
      <c r="C61" s="249"/>
      <c r="D61" s="37" t="s">
        <v>546</v>
      </c>
      <c r="E61" s="329" t="s">
        <v>233</v>
      </c>
      <c r="F61" s="15" t="s">
        <v>547</v>
      </c>
      <c r="G61" s="16">
        <v>1</v>
      </c>
      <c r="H61" s="17">
        <v>0</v>
      </c>
      <c r="I61" s="128">
        <v>320</v>
      </c>
      <c r="J61" s="378" t="s">
        <v>42</v>
      </c>
      <c r="K61" s="129">
        <v>318</v>
      </c>
      <c r="L61" s="18">
        <f t="shared" ref="L61:L63" si="4">(I61-H61)*G61-K61</f>
        <v>2</v>
      </c>
      <c r="M61" s="309">
        <f t="shared" ref="M61:M63" si="5">G61*I61</f>
        <v>320</v>
      </c>
      <c r="O61" s="246"/>
    </row>
    <row r="62" spans="1:15" s="85" customFormat="1">
      <c r="A62" s="330"/>
      <c r="B62" s="327"/>
      <c r="C62" s="317"/>
      <c r="D62" s="329" t="s">
        <v>541</v>
      </c>
      <c r="E62" s="330"/>
      <c r="F62" s="15" t="s">
        <v>548</v>
      </c>
      <c r="G62" s="16">
        <v>6.1950000000000003</v>
      </c>
      <c r="H62" s="36">
        <v>0</v>
      </c>
      <c r="I62" s="128">
        <v>410</v>
      </c>
      <c r="J62" s="379"/>
      <c r="K62" s="129">
        <v>0</v>
      </c>
      <c r="L62" s="18">
        <f t="shared" si="4"/>
        <v>2539.9500000000003</v>
      </c>
      <c r="M62" s="309">
        <f t="shared" si="5"/>
        <v>2539.9500000000003</v>
      </c>
      <c r="O62" s="246"/>
    </row>
    <row r="63" spans="1:15" s="20" customFormat="1">
      <c r="A63" s="330"/>
      <c r="B63" s="328"/>
      <c r="C63" s="317"/>
      <c r="D63" s="331"/>
      <c r="E63" s="331"/>
      <c r="F63" s="15" t="s">
        <v>548</v>
      </c>
      <c r="G63" s="16">
        <v>5.6050000000000004</v>
      </c>
      <c r="H63" s="36">
        <v>290</v>
      </c>
      <c r="I63" s="128">
        <v>0</v>
      </c>
      <c r="J63" s="379"/>
      <c r="K63" s="129">
        <v>0</v>
      </c>
      <c r="L63" s="18">
        <f t="shared" si="4"/>
        <v>-1625.45</v>
      </c>
      <c r="M63" s="309">
        <f t="shared" si="5"/>
        <v>0</v>
      </c>
      <c r="O63" s="139"/>
    </row>
    <row r="64" spans="1:15">
      <c r="A64" s="6"/>
      <c r="B64" s="98"/>
      <c r="C64" s="98"/>
      <c r="D64" s="6"/>
      <c r="E64" s="6"/>
      <c r="F64" s="9"/>
      <c r="G64" s="10"/>
      <c r="H64" s="6"/>
      <c r="I64" s="6"/>
      <c r="J64" s="98"/>
      <c r="K64" s="6"/>
      <c r="L64" s="21"/>
      <c r="M64" s="13"/>
      <c r="O64" s="143">
        <f t="shared" si="2"/>
        <v>0</v>
      </c>
    </row>
    <row r="65" spans="1:15">
      <c r="A65" s="150"/>
      <c r="B65" s="150"/>
      <c r="C65" s="150"/>
      <c r="D65" s="150"/>
      <c r="E65" s="150"/>
      <c r="F65" s="151"/>
      <c r="G65" s="152">
        <f>SUM(G7:G64)</f>
        <v>229.43099999999998</v>
      </c>
      <c r="H65" s="151"/>
      <c r="I65" s="151"/>
      <c r="J65" s="153"/>
      <c r="K65" s="153"/>
      <c r="L65" s="154">
        <f>SUM(L7:L64)</f>
        <v>15101.236999999997</v>
      </c>
      <c r="M65" s="154">
        <f>SUM(M7:M64)</f>
        <v>86284.202000000005</v>
      </c>
      <c r="O65" s="155">
        <f>SUM(O7:O64)</f>
        <v>60262.07499999999</v>
      </c>
    </row>
    <row r="66" spans="1:15" ht="17" thickBot="1">
      <c r="A66" s="124"/>
      <c r="B66" s="125"/>
      <c r="C66" s="125"/>
      <c r="D66" s="125"/>
      <c r="E66" s="125"/>
      <c r="F66" s="29"/>
      <c r="G66" s="30"/>
      <c r="H66" s="29"/>
      <c r="I66" s="29"/>
      <c r="J66" s="196" t="s">
        <v>13</v>
      </c>
      <c r="K66" s="32">
        <f>M65/G65</f>
        <v>376.07909131721527</v>
      </c>
      <c r="L66" s="33">
        <f>L65/G65</f>
        <v>65.820386085576914</v>
      </c>
      <c r="M66" s="34">
        <f>L65/M65</f>
        <v>0.17501740353349965</v>
      </c>
      <c r="O66" s="141">
        <f>O65/M65</f>
        <v>0.69841377219899403</v>
      </c>
    </row>
  </sheetData>
  <mergeCells count="101">
    <mergeCell ref="D35:D36"/>
    <mergeCell ref="C35:C36"/>
    <mergeCell ref="E52:E53"/>
    <mergeCell ref="A35:A36"/>
    <mergeCell ref="C52:C54"/>
    <mergeCell ref="D52:D54"/>
    <mergeCell ref="A52:A54"/>
    <mergeCell ref="B47:B51"/>
    <mergeCell ref="C47:C51"/>
    <mergeCell ref="A47:A51"/>
    <mergeCell ref="A38:A41"/>
    <mergeCell ref="B38:B40"/>
    <mergeCell ref="C38:C41"/>
    <mergeCell ref="E38:E40"/>
    <mergeCell ref="D39:D40"/>
    <mergeCell ref="B44:B45"/>
    <mergeCell ref="B35:B36"/>
    <mergeCell ref="B53:B54"/>
    <mergeCell ref="E35:E36"/>
    <mergeCell ref="A27:A31"/>
    <mergeCell ref="B27:B31"/>
    <mergeCell ref="J27:J31"/>
    <mergeCell ref="E23:E26"/>
    <mergeCell ref="D23:D26"/>
    <mergeCell ref="C23:C26"/>
    <mergeCell ref="B23:B26"/>
    <mergeCell ref="A23:A26"/>
    <mergeCell ref="J23:J26"/>
    <mergeCell ref="E27:E31"/>
    <mergeCell ref="D27:D31"/>
    <mergeCell ref="C27:C31"/>
    <mergeCell ref="A1:O3"/>
    <mergeCell ref="A7:A8"/>
    <mergeCell ref="B7:B8"/>
    <mergeCell ref="C7:C8"/>
    <mergeCell ref="D7:D8"/>
    <mergeCell ref="E7:E8"/>
    <mergeCell ref="J7:J8"/>
    <mergeCell ref="E9:E10"/>
    <mergeCell ref="J9:J10"/>
    <mergeCell ref="D9:D10"/>
    <mergeCell ref="A9:A10"/>
    <mergeCell ref="B9:B10"/>
    <mergeCell ref="C9:C10"/>
    <mergeCell ref="A13:A17"/>
    <mergeCell ref="J13:J17"/>
    <mergeCell ref="J20:J22"/>
    <mergeCell ref="E20:E22"/>
    <mergeCell ref="D20:D22"/>
    <mergeCell ref="C20:C22"/>
    <mergeCell ref="B20:B22"/>
    <mergeCell ref="A11:A12"/>
    <mergeCell ref="J18:J19"/>
    <mergeCell ref="J11:J12"/>
    <mergeCell ref="E13:E17"/>
    <mergeCell ref="D13:D17"/>
    <mergeCell ref="C13:C17"/>
    <mergeCell ref="B13:B17"/>
    <mergeCell ref="E11:E12"/>
    <mergeCell ref="D11:D12"/>
    <mergeCell ref="C11:C12"/>
    <mergeCell ref="B11:B12"/>
    <mergeCell ref="D18:D19"/>
    <mergeCell ref="E18:E19"/>
    <mergeCell ref="A18:A19"/>
    <mergeCell ref="B18:B19"/>
    <mergeCell ref="C18:C19"/>
    <mergeCell ref="A20:A22"/>
    <mergeCell ref="A61:A63"/>
    <mergeCell ref="A33:A34"/>
    <mergeCell ref="B33:B34"/>
    <mergeCell ref="A55:A57"/>
    <mergeCell ref="J42:J43"/>
    <mergeCell ref="A44:A45"/>
    <mergeCell ref="E44:E45"/>
    <mergeCell ref="J44:J45"/>
    <mergeCell ref="A42:A43"/>
    <mergeCell ref="B42:B43"/>
    <mergeCell ref="C42:C43"/>
    <mergeCell ref="D42:D43"/>
    <mergeCell ref="E42:E43"/>
    <mergeCell ref="C44:C45"/>
    <mergeCell ref="J47:J51"/>
    <mergeCell ref="E47:E51"/>
    <mergeCell ref="D47:D51"/>
    <mergeCell ref="J33:J34"/>
    <mergeCell ref="E33:E34"/>
    <mergeCell ref="D33:D34"/>
    <mergeCell ref="C33:C34"/>
    <mergeCell ref="J52:J54"/>
    <mergeCell ref="J38:J41"/>
    <mergeCell ref="J35:J36"/>
    <mergeCell ref="B61:B63"/>
    <mergeCell ref="E61:E63"/>
    <mergeCell ref="J61:J63"/>
    <mergeCell ref="D62:D63"/>
    <mergeCell ref="J55:J57"/>
    <mergeCell ref="E55:E57"/>
    <mergeCell ref="D55:D57"/>
    <mergeCell ref="C55:C57"/>
    <mergeCell ref="B55:B56"/>
  </mergeCells>
  <pageMargins left="0.7" right="0.7" top="0.75" bottom="0.75" header="0.3" footer="0.3"/>
  <pageSetup paperSize="9" orientation="portrait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15</vt:i4>
      </vt:variant>
    </vt:vector>
  </HeadingPairs>
  <TitlesOfParts>
    <vt:vector size="15" baseType="lpstr">
      <vt:lpstr>SYNTHESE GLOBALE</vt:lpstr>
      <vt:lpstr>Planning Échanges</vt:lpstr>
      <vt:lpstr>Sock ARFP</vt:lpstr>
      <vt:lpstr>Janvier</vt:lpstr>
      <vt:lpstr>Février</vt:lpstr>
      <vt:lpstr>Mars</vt:lpstr>
      <vt:lpstr>Avril</vt:lpstr>
      <vt:lpstr>Mai</vt:lpstr>
      <vt:lpstr>Juin</vt:lpstr>
      <vt:lpstr>Juillet</vt:lpstr>
      <vt:lpstr>Aout</vt:lpstr>
      <vt:lpstr>Septembre</vt:lpstr>
      <vt:lpstr>Octobre</vt:lpstr>
      <vt:lpstr>Novembre</vt:lpstr>
      <vt:lpstr>Décembre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pierre Cabrol</dc:creator>
  <cp:lastModifiedBy>Séverine LEFFRAY</cp:lastModifiedBy>
  <dcterms:created xsi:type="dcterms:W3CDTF">2024-12-23T10:13:44Z</dcterms:created>
  <dcterms:modified xsi:type="dcterms:W3CDTF">2026-04-24T09:15:10Z</dcterms:modified>
</cp:coreProperties>
</file>