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2.xml" ContentType="application/vnd.ms-excel.threadedcomments+xml"/>
  <Override PartName="/xl/comments10.xml" ContentType="application/vnd.openxmlformats-officedocument.spreadsheetml.comments+xml"/>
  <Override PartName="/xl/threadedComments/threadedComment3.xml" ContentType="application/vnd.ms-excel.threadedcomments+xml"/>
  <Override PartName="/xl/comments11.xml" ContentType="application/vnd.openxmlformats-officedocument.spreadsheetml.comments+xml"/>
  <Override PartName="/xl/threadedComments/threadedComment4.xml" ContentType="application/vnd.ms-excel.threadedcomments+xml"/>
  <Override PartName="/xl/comments12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Documents/"/>
    </mc:Choice>
  </mc:AlternateContent>
  <xr:revisionPtr revIDLastSave="0" documentId="13_ncr:1_{53BA52EB-083E-CD4C-8EAB-D65E486FF734}" xr6:coauthVersionLast="47" xr6:coauthVersionMax="47" xr10:uidLastSave="{00000000-0000-0000-0000-000000000000}"/>
  <bookViews>
    <workbookView xWindow="0" yWindow="780" windowWidth="29400" windowHeight="18380" activeTab="7" xr2:uid="{3C5E00E3-B07C-6445-BC1A-3E1457446493}"/>
  </bookViews>
  <sheets>
    <sheet name="SYNTHESE GLOBALE" sheetId="2" r:id="rId1"/>
    <sheet name="JANVIER " sheetId="1" r:id="rId2"/>
    <sheet name="FEVRIER" sheetId="3" r:id="rId3"/>
    <sheet name="MARS" sheetId="4" r:id="rId4"/>
    <sheet name="AVRIL" sheetId="5" r:id="rId5"/>
    <sheet name="MAI" sheetId="6" r:id="rId6"/>
    <sheet name="JUIN" sheetId="7" r:id="rId7"/>
    <sheet name="JUILLET" sheetId="8" r:id="rId8"/>
    <sheet name="AOÛT" sheetId="9" r:id="rId9"/>
    <sheet name="SEPTEMBRE " sheetId="10" r:id="rId10"/>
    <sheet name="OCTOBRE" sheetId="11" r:id="rId11"/>
    <sheet name="NOVEMBRE" sheetId="12" r:id="rId12"/>
    <sheet name="DÉCEMBRE" sheetId="13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M18" i="2"/>
  <c r="J18" i="2"/>
  <c r="L18" i="2" l="1"/>
  <c r="N18" i="2"/>
  <c r="D16" i="2"/>
  <c r="P16" i="2"/>
  <c r="L17" i="13"/>
  <c r="M17" i="13"/>
  <c r="G34" i="13"/>
  <c r="M31" i="13"/>
  <c r="L31" i="13"/>
  <c r="M30" i="13"/>
  <c r="L30" i="13"/>
  <c r="M29" i="13"/>
  <c r="L29" i="13"/>
  <c r="M28" i="13"/>
  <c r="L28" i="13"/>
  <c r="M27" i="13"/>
  <c r="L27" i="13"/>
  <c r="L23" i="13"/>
  <c r="L22" i="13"/>
  <c r="L24" i="13"/>
  <c r="L25" i="13"/>
  <c r="L26" i="13"/>
  <c r="M26" i="13"/>
  <c r="M25" i="13"/>
  <c r="M24" i="13"/>
  <c r="M23" i="13"/>
  <c r="M22" i="13"/>
  <c r="M21" i="13"/>
  <c r="L21" i="13"/>
  <c r="M20" i="13"/>
  <c r="L20" i="13"/>
  <c r="L48" i="12"/>
  <c r="L44" i="12"/>
  <c r="M44" i="12"/>
  <c r="L41" i="12"/>
  <c r="M41" i="12"/>
  <c r="M19" i="13"/>
  <c r="L19" i="13"/>
  <c r="M18" i="13"/>
  <c r="L18" i="13"/>
  <c r="L16" i="13"/>
  <c r="M16" i="13"/>
  <c r="M15" i="13"/>
  <c r="L15" i="13"/>
  <c r="L14" i="13"/>
  <c r="M14" i="13"/>
  <c r="L13" i="13" l="1"/>
  <c r="M13" i="13"/>
  <c r="M12" i="13"/>
  <c r="L12" i="13"/>
  <c r="M11" i="13"/>
  <c r="L11" i="13"/>
  <c r="M8" i="13"/>
  <c r="M9" i="13"/>
  <c r="M10" i="13"/>
  <c r="L8" i="13"/>
  <c r="L9" i="13"/>
  <c r="L10" i="13"/>
  <c r="L31" i="12"/>
  <c r="M31" i="12"/>
  <c r="M7" i="13"/>
  <c r="M34" i="13" s="1"/>
  <c r="L7" i="13"/>
  <c r="G48" i="12"/>
  <c r="L34" i="13" l="1"/>
  <c r="L43" i="12"/>
  <c r="M43" i="12"/>
  <c r="L15" i="12"/>
  <c r="L16" i="12"/>
  <c r="P15" i="2"/>
  <c r="M42" i="12"/>
  <c r="L42" i="12"/>
  <c r="M40" i="12"/>
  <c r="L40" i="12"/>
  <c r="L35" i="13"/>
  <c r="L39" i="12"/>
  <c r="L38" i="12"/>
  <c r="L37" i="12"/>
  <c r="M39" i="12"/>
  <c r="M38" i="12"/>
  <c r="M37" i="12"/>
  <c r="M36" i="12"/>
  <c r="L36" i="12"/>
  <c r="M35" i="12"/>
  <c r="L35" i="12"/>
  <c r="M34" i="12"/>
  <c r="L34" i="12"/>
  <c r="M33" i="12"/>
  <c r="L33" i="12"/>
  <c r="M32" i="12"/>
  <c r="L32" i="12"/>
  <c r="M30" i="12"/>
  <c r="M28" i="12"/>
  <c r="M29" i="12"/>
  <c r="L30" i="12"/>
  <c r="L28" i="12"/>
  <c r="L29" i="12"/>
  <c r="L27" i="12"/>
  <c r="M27" i="12"/>
  <c r="L48" i="11"/>
  <c r="M26" i="12"/>
  <c r="L26" i="12"/>
  <c r="M25" i="12"/>
  <c r="L25" i="12"/>
  <c r="L66" i="11"/>
  <c r="L65" i="11"/>
  <c r="M66" i="11"/>
  <c r="M65" i="11"/>
  <c r="L70" i="11"/>
  <c r="M70" i="11"/>
  <c r="G71" i="11"/>
  <c r="P14" i="2" s="1"/>
  <c r="Q14" i="2" s="1"/>
  <c r="M69" i="11"/>
  <c r="M24" i="12"/>
  <c r="L24" i="12"/>
  <c r="M23" i="12"/>
  <c r="L23" i="12"/>
  <c r="L22" i="12"/>
  <c r="M22" i="12"/>
  <c r="P13" i="2"/>
  <c r="Q13" i="2" s="1"/>
  <c r="D13" i="2"/>
  <c r="M21" i="12"/>
  <c r="L21" i="12"/>
  <c r="M20" i="12"/>
  <c r="L20" i="12"/>
  <c r="M19" i="12"/>
  <c r="L19" i="12"/>
  <c r="M18" i="12"/>
  <c r="L18" i="12"/>
  <c r="M17" i="12"/>
  <c r="L17" i="12"/>
  <c r="M9" i="12"/>
  <c r="M10" i="12"/>
  <c r="L9" i="12"/>
  <c r="L10" i="12"/>
  <c r="M14" i="12"/>
  <c r="M15" i="12"/>
  <c r="M16" i="12"/>
  <c r="L14" i="12"/>
  <c r="M8" i="12"/>
  <c r="L8" i="12"/>
  <c r="M13" i="12"/>
  <c r="L13" i="12"/>
  <c r="M12" i="12"/>
  <c r="L12" i="12"/>
  <c r="M11" i="12"/>
  <c r="L11" i="12"/>
  <c r="L68" i="11"/>
  <c r="L67" i="11"/>
  <c r="M68" i="11"/>
  <c r="M67" i="11"/>
  <c r="L64" i="11"/>
  <c r="M64" i="11"/>
  <c r="L53" i="11"/>
  <c r="N45" i="10"/>
  <c r="N46" i="10"/>
  <c r="N47" i="10"/>
  <c r="N48" i="10"/>
  <c r="N44" i="10"/>
  <c r="G16" i="2" l="1"/>
  <c r="K35" i="13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M52" i="11"/>
  <c r="L52" i="11"/>
  <c r="M51" i="11"/>
  <c r="L51" i="11"/>
  <c r="M50" i="11"/>
  <c r="L50" i="11"/>
  <c r="M49" i="11"/>
  <c r="L49" i="11"/>
  <c r="M48" i="11"/>
  <c r="M47" i="11"/>
  <c r="L47" i="11"/>
  <c r="M46" i="11"/>
  <c r="L46" i="11"/>
  <c r="M45" i="11"/>
  <c r="L45" i="11"/>
  <c r="L44" i="11"/>
  <c r="M44" i="11"/>
  <c r="L43" i="11"/>
  <c r="L42" i="11"/>
  <c r="L41" i="11"/>
  <c r="L40" i="11"/>
  <c r="L39" i="11"/>
  <c r="M43" i="11"/>
  <c r="M42" i="11"/>
  <c r="M41" i="11"/>
  <c r="M40" i="11"/>
  <c r="M39" i="11"/>
  <c r="L49" i="12"/>
  <c r="M7" i="12"/>
  <c r="M48" i="12" s="1"/>
  <c r="L7" i="12"/>
  <c r="L38" i="11"/>
  <c r="M38" i="11"/>
  <c r="L37" i="11"/>
  <c r="M37" i="11"/>
  <c r="L36" i="11"/>
  <c r="M36" i="11"/>
  <c r="M35" i="11"/>
  <c r="L35" i="11"/>
  <c r="M34" i="11"/>
  <c r="L34" i="11"/>
  <c r="L23" i="10"/>
  <c r="M23" i="10"/>
  <c r="M10" i="11"/>
  <c r="M11" i="11"/>
  <c r="M12" i="11"/>
  <c r="L10" i="11"/>
  <c r="L11" i="11"/>
  <c r="L12" i="11"/>
  <c r="L33" i="11"/>
  <c r="M33" i="11"/>
  <c r="M32" i="11"/>
  <c r="L27" i="11"/>
  <c r="L28" i="11"/>
  <c r="L29" i="11"/>
  <c r="L30" i="11"/>
  <c r="L31" i="11"/>
  <c r="L32" i="11"/>
  <c r="M31" i="11"/>
  <c r="M30" i="11"/>
  <c r="M29" i="11"/>
  <c r="M28" i="11"/>
  <c r="M27" i="11"/>
  <c r="L26" i="11"/>
  <c r="M26" i="11"/>
  <c r="M35" i="13" l="1"/>
  <c r="D15" i="2"/>
  <c r="G15" i="2"/>
  <c r="K49" i="12"/>
  <c r="L50" i="10"/>
  <c r="M50" i="10"/>
  <c r="L39" i="10"/>
  <c r="M39" i="10"/>
  <c r="L24" i="11"/>
  <c r="M24" i="11"/>
  <c r="L23" i="11"/>
  <c r="M23" i="11"/>
  <c r="L22" i="11"/>
  <c r="L21" i="11"/>
  <c r="M22" i="11"/>
  <c r="M21" i="11"/>
  <c r="M20" i="11"/>
  <c r="L20" i="11"/>
  <c r="M19" i="11"/>
  <c r="L19" i="11"/>
  <c r="M13" i="11"/>
  <c r="L13" i="11"/>
  <c r="M9" i="11"/>
  <c r="L9" i="11"/>
  <c r="M8" i="11"/>
  <c r="L8" i="11"/>
  <c r="M7" i="11"/>
  <c r="L7" i="11"/>
  <c r="M60" i="10"/>
  <c r="L60" i="10"/>
  <c r="M59" i="10"/>
  <c r="L59" i="10"/>
  <c r="G62" i="10"/>
  <c r="L58" i="10"/>
  <c r="M58" i="10"/>
  <c r="M57" i="10"/>
  <c r="L57" i="10"/>
  <c r="M55" i="10"/>
  <c r="L55" i="10"/>
  <c r="M56" i="10"/>
  <c r="L56" i="10"/>
  <c r="M54" i="10"/>
  <c r="L54" i="10"/>
  <c r="L53" i="10"/>
  <c r="M53" i="10"/>
  <c r="M49" i="12" l="1"/>
  <c r="M52" i="10"/>
  <c r="L52" i="10"/>
  <c r="M51" i="10"/>
  <c r="L51" i="10"/>
  <c r="L72" i="11"/>
  <c r="L69" i="11"/>
  <c r="M25" i="11"/>
  <c r="L25" i="11"/>
  <c r="M18" i="11"/>
  <c r="L18" i="11"/>
  <c r="M17" i="11"/>
  <c r="L17" i="11"/>
  <c r="M16" i="11"/>
  <c r="L16" i="11"/>
  <c r="M15" i="11"/>
  <c r="L15" i="11"/>
  <c r="M14" i="11"/>
  <c r="L14" i="11"/>
  <c r="L49" i="10"/>
  <c r="M49" i="10"/>
  <c r="L48" i="10"/>
  <c r="M48" i="10"/>
  <c r="L47" i="10"/>
  <c r="M47" i="10"/>
  <c r="L46" i="10"/>
  <c r="M46" i="10"/>
  <c r="L45" i="10"/>
  <c r="M45" i="10"/>
  <c r="L44" i="10"/>
  <c r="M44" i="10"/>
  <c r="P12" i="2"/>
  <c r="Q12" i="2" s="1"/>
  <c r="P11" i="2"/>
  <c r="P10" i="2"/>
  <c r="P9" i="2"/>
  <c r="P8" i="2"/>
  <c r="P7" i="2"/>
  <c r="I18" i="2"/>
  <c r="L43" i="10"/>
  <c r="M43" i="10"/>
  <c r="D12" i="2"/>
  <c r="G12" i="2"/>
  <c r="L41" i="10"/>
  <c r="L42" i="10"/>
  <c r="L40" i="10"/>
  <c r="M42" i="10"/>
  <c r="M41" i="10"/>
  <c r="M40" i="10"/>
  <c r="L38" i="10"/>
  <c r="M38" i="10"/>
  <c r="L37" i="10"/>
  <c r="M37" i="10"/>
  <c r="M36" i="10"/>
  <c r="L36" i="10"/>
  <c r="M35" i="10"/>
  <c r="L35" i="10"/>
  <c r="M34" i="10"/>
  <c r="L34" i="10"/>
  <c r="M33" i="10"/>
  <c r="L33" i="10"/>
  <c r="M32" i="10"/>
  <c r="L32" i="10"/>
  <c r="L71" i="11" l="1"/>
  <c r="G14" i="2" s="1"/>
  <c r="M71" i="11"/>
  <c r="M31" i="10"/>
  <c r="L31" i="10"/>
  <c r="M30" i="10"/>
  <c r="L30" i="10"/>
  <c r="L29" i="10"/>
  <c r="M29" i="10"/>
  <c r="L46" i="9"/>
  <c r="M46" i="9"/>
  <c r="K72" i="11" l="1"/>
  <c r="D14" i="2"/>
  <c r="M72" i="11"/>
  <c r="L21" i="10"/>
  <c r="L63" i="10" l="1"/>
  <c r="M28" i="10"/>
  <c r="L28" i="10"/>
  <c r="M27" i="10"/>
  <c r="L27" i="10"/>
  <c r="M26" i="10"/>
  <c r="L26" i="10"/>
  <c r="M25" i="10"/>
  <c r="L25" i="10"/>
  <c r="M24" i="10"/>
  <c r="L24" i="10"/>
  <c r="M37" i="9"/>
  <c r="M38" i="9"/>
  <c r="M39" i="9"/>
  <c r="L37" i="9"/>
  <c r="L38" i="9"/>
  <c r="L39" i="9"/>
  <c r="M21" i="10"/>
  <c r="M22" i="10"/>
  <c r="L22" i="10"/>
  <c r="M20" i="10"/>
  <c r="L20" i="10"/>
  <c r="G48" i="9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8" i="10"/>
  <c r="L8" i="10"/>
  <c r="L7" i="10"/>
  <c r="M7" i="10"/>
  <c r="L42" i="9"/>
  <c r="L43" i="9"/>
  <c r="L44" i="9"/>
  <c r="L45" i="9"/>
  <c r="L41" i="9"/>
  <c r="M45" i="9"/>
  <c r="M44" i="9"/>
  <c r="M43" i="9"/>
  <c r="M42" i="9"/>
  <c r="M41" i="9"/>
  <c r="M40" i="9"/>
  <c r="L40" i="9"/>
  <c r="L36" i="9"/>
  <c r="M36" i="9"/>
  <c r="L35" i="9"/>
  <c r="M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62" i="10" l="1"/>
  <c r="K63" i="10" s="1"/>
  <c r="L62" i="10"/>
  <c r="G13" i="2" s="1"/>
  <c r="D11" i="2"/>
  <c r="L20" i="9"/>
  <c r="L19" i="9"/>
  <c r="L18" i="9"/>
  <c r="L17" i="9"/>
  <c r="L16" i="9"/>
  <c r="L15" i="9"/>
  <c r="M20" i="9"/>
  <c r="M19" i="9"/>
  <c r="M18" i="9"/>
  <c r="M17" i="9"/>
  <c r="M16" i="9"/>
  <c r="M15" i="9"/>
  <c r="L25" i="8"/>
  <c r="L24" i="8"/>
  <c r="M25" i="8"/>
  <c r="M24" i="8"/>
  <c r="M63" i="10" l="1"/>
  <c r="M14" i="9"/>
  <c r="L14" i="9"/>
  <c r="M13" i="9"/>
  <c r="L13" i="9"/>
  <c r="M12" i="9"/>
  <c r="L12" i="9"/>
  <c r="L11" i="9"/>
  <c r="M11" i="9"/>
  <c r="L10" i="9"/>
  <c r="M10" i="9"/>
  <c r="M59" i="8"/>
  <c r="L59" i="8"/>
  <c r="M58" i="8"/>
  <c r="L58" i="8"/>
  <c r="L49" i="8"/>
  <c r="L50" i="8"/>
  <c r="L51" i="8"/>
  <c r="L52" i="8"/>
  <c r="M52" i="8"/>
  <c r="M51" i="8"/>
  <c r="M50" i="8"/>
  <c r="M49" i="8"/>
  <c r="L11" i="6" l="1"/>
  <c r="M8" i="9"/>
  <c r="M9" i="9"/>
  <c r="L8" i="9"/>
  <c r="L9" i="9"/>
  <c r="L49" i="9"/>
  <c r="M7" i="9"/>
  <c r="L7" i="9"/>
  <c r="L48" i="9" s="1"/>
  <c r="L57" i="8"/>
  <c r="L56" i="8"/>
  <c r="M57" i="8"/>
  <c r="M56" i="8"/>
  <c r="L39" i="8"/>
  <c r="M39" i="8"/>
  <c r="L40" i="8"/>
  <c r="M40" i="8"/>
  <c r="M48" i="9" l="1"/>
  <c r="K49" i="9"/>
  <c r="L55" i="8"/>
  <c r="M55" i="8"/>
  <c r="M54" i="8"/>
  <c r="L54" i="8"/>
  <c r="L83" i="7"/>
  <c r="L84" i="7"/>
  <c r="M83" i="7"/>
  <c r="M84" i="7"/>
  <c r="G84" i="7"/>
  <c r="L53" i="8"/>
  <c r="L48" i="8"/>
  <c r="M53" i="8"/>
  <c r="M48" i="8"/>
  <c r="L47" i="8"/>
  <c r="M47" i="8"/>
  <c r="G61" i="8"/>
  <c r="L62" i="8" s="1"/>
  <c r="M46" i="8"/>
  <c r="L46" i="8"/>
  <c r="M45" i="8"/>
  <c r="L45" i="8"/>
  <c r="M44" i="8"/>
  <c r="L44" i="8"/>
  <c r="M43" i="8"/>
  <c r="L43" i="8"/>
  <c r="M42" i="8"/>
  <c r="L42" i="8"/>
  <c r="M41" i="8"/>
  <c r="L41" i="8"/>
  <c r="L38" i="8"/>
  <c r="M38" i="8"/>
  <c r="M13" i="8"/>
  <c r="L13" i="8"/>
  <c r="L82" i="7"/>
  <c r="M82" i="7"/>
  <c r="M37" i="8"/>
  <c r="L37" i="8"/>
  <c r="M36" i="8"/>
  <c r="L36" i="8"/>
  <c r="M35" i="8"/>
  <c r="L35" i="8"/>
  <c r="M31" i="8"/>
  <c r="M32" i="8"/>
  <c r="M33" i="8"/>
  <c r="M34" i="8"/>
  <c r="L30" i="8"/>
  <c r="L31" i="8"/>
  <c r="L32" i="8"/>
  <c r="L33" i="8"/>
  <c r="L34" i="8"/>
  <c r="M30" i="8"/>
  <c r="M29" i="8"/>
  <c r="L29" i="8"/>
  <c r="M28" i="8"/>
  <c r="L28" i="8"/>
  <c r="M27" i="8"/>
  <c r="L27" i="8"/>
  <c r="M26" i="8"/>
  <c r="L26" i="8"/>
  <c r="L77" i="7"/>
  <c r="L78" i="7"/>
  <c r="L79" i="7"/>
  <c r="L80" i="7"/>
  <c r="L81" i="7"/>
  <c r="M81" i="7"/>
  <c r="M80" i="7"/>
  <c r="M79" i="7"/>
  <c r="M78" i="7"/>
  <c r="M77" i="7"/>
  <c r="L23" i="8"/>
  <c r="M23" i="8"/>
  <c r="M22" i="8"/>
  <c r="L22" i="8"/>
  <c r="M21" i="8"/>
  <c r="L21" i="8"/>
  <c r="L20" i="8"/>
  <c r="M20" i="8"/>
  <c r="L61" i="7"/>
  <c r="L62" i="7"/>
  <c r="L63" i="7"/>
  <c r="L64" i="7"/>
  <c r="M62" i="7"/>
  <c r="M61" i="7"/>
  <c r="L19" i="8"/>
  <c r="L18" i="8"/>
  <c r="M19" i="8"/>
  <c r="M18" i="8"/>
  <c r="M17" i="8"/>
  <c r="L17" i="8"/>
  <c r="M16" i="8"/>
  <c r="L16" i="8"/>
  <c r="L15" i="8"/>
  <c r="M15" i="8"/>
  <c r="M14" i="8"/>
  <c r="L14" i="8"/>
  <c r="M12" i="8"/>
  <c r="L12" i="8"/>
  <c r="M11" i="8"/>
  <c r="L11" i="8"/>
  <c r="M10" i="8"/>
  <c r="L10" i="8"/>
  <c r="M9" i="8"/>
  <c r="L9" i="8"/>
  <c r="M8" i="8"/>
  <c r="L8" i="8"/>
  <c r="M7" i="8"/>
  <c r="L7" i="8"/>
  <c r="M76" i="7"/>
  <c r="L76" i="7"/>
  <c r="L75" i="7"/>
  <c r="M75" i="7"/>
  <c r="M54" i="7"/>
  <c r="L53" i="7"/>
  <c r="L54" i="7"/>
  <c r="M53" i="7"/>
  <c r="M74" i="7"/>
  <c r="L74" i="7"/>
  <c r="M73" i="7"/>
  <c r="L73" i="7"/>
  <c r="M72" i="7"/>
  <c r="L72" i="7"/>
  <c r="M71" i="7"/>
  <c r="L71" i="7"/>
  <c r="M70" i="7"/>
  <c r="L70" i="7"/>
  <c r="M69" i="7"/>
  <c r="L69" i="7"/>
  <c r="M68" i="7"/>
  <c r="L68" i="7"/>
  <c r="M49" i="9" l="1"/>
  <c r="L61" i="8"/>
  <c r="G11" i="2" s="1"/>
  <c r="H11" i="2" s="1"/>
  <c r="M61" i="8"/>
  <c r="K62" i="8" s="1"/>
  <c r="M67" i="7"/>
  <c r="L67" i="7"/>
  <c r="M66" i="7"/>
  <c r="L66" i="7"/>
  <c r="M65" i="7"/>
  <c r="L65" i="7"/>
  <c r="M64" i="7"/>
  <c r="M60" i="7"/>
  <c r="L60" i="7"/>
  <c r="M59" i="7"/>
  <c r="L59" i="7"/>
  <c r="M58" i="7"/>
  <c r="L58" i="7"/>
  <c r="M57" i="7"/>
  <c r="L57" i="7"/>
  <c r="M56" i="7"/>
  <c r="L56" i="7"/>
  <c r="M55" i="7"/>
  <c r="L55" i="7"/>
  <c r="M52" i="7"/>
  <c r="L52" i="7"/>
  <c r="M51" i="7"/>
  <c r="L51" i="7"/>
  <c r="L50" i="7"/>
  <c r="M50" i="7"/>
  <c r="M49" i="7"/>
  <c r="L49" i="7"/>
  <c r="L48" i="7"/>
  <c r="M48" i="7"/>
  <c r="L38" i="7"/>
  <c r="L39" i="7"/>
  <c r="M47" i="7"/>
  <c r="L47" i="7"/>
  <c r="M46" i="7"/>
  <c r="L46" i="7"/>
  <c r="M45" i="7"/>
  <c r="L45" i="7"/>
  <c r="M44" i="7"/>
  <c r="L44" i="7"/>
  <c r="M43" i="7"/>
  <c r="L43" i="7"/>
  <c r="M42" i="7"/>
  <c r="L42" i="7"/>
  <c r="L41" i="7"/>
  <c r="M41" i="7"/>
  <c r="L40" i="7"/>
  <c r="M40" i="7"/>
  <c r="M37" i="7"/>
  <c r="M38" i="7"/>
  <c r="M39" i="7"/>
  <c r="L37" i="7"/>
  <c r="M62" i="8" l="1"/>
  <c r="L36" i="7"/>
  <c r="L35" i="7"/>
  <c r="M36" i="7"/>
  <c r="L85" i="7"/>
  <c r="M35" i="7"/>
  <c r="L33" i="7"/>
  <c r="M33" i="7"/>
  <c r="L34" i="7"/>
  <c r="M34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L19" i="7"/>
  <c r="M18" i="7"/>
  <c r="L18" i="7"/>
  <c r="M17" i="7"/>
  <c r="L17" i="7"/>
  <c r="M16" i="7"/>
  <c r="L16" i="7"/>
  <c r="L15" i="7"/>
  <c r="M15" i="7"/>
  <c r="L14" i="7"/>
  <c r="M14" i="7"/>
  <c r="L13" i="7"/>
  <c r="M13" i="7"/>
  <c r="L12" i="7"/>
  <c r="M12" i="7"/>
  <c r="L11" i="7"/>
  <c r="M11" i="7"/>
  <c r="M10" i="7"/>
  <c r="M8" i="7"/>
  <c r="M9" i="7"/>
  <c r="L8" i="7"/>
  <c r="L9" i="7"/>
  <c r="L10" i="7"/>
  <c r="M7" i="7"/>
  <c r="L7" i="7"/>
  <c r="M30" i="6"/>
  <c r="L30" i="6"/>
  <c r="M29" i="6"/>
  <c r="L29" i="6"/>
  <c r="M28" i="6"/>
  <c r="L28" i="6"/>
  <c r="M27" i="6"/>
  <c r="L27" i="6"/>
  <c r="M26" i="6"/>
  <c r="L26" i="6"/>
  <c r="G10" i="2" l="1"/>
  <c r="H10" i="2" s="1"/>
  <c r="D10" i="2"/>
  <c r="G32" i="6"/>
  <c r="M25" i="6"/>
  <c r="L25" i="6"/>
  <c r="M24" i="6"/>
  <c r="L24" i="6"/>
  <c r="L23" i="6"/>
  <c r="L22" i="6"/>
  <c r="M23" i="6"/>
  <c r="M22" i="6"/>
  <c r="L21" i="6"/>
  <c r="M21" i="6"/>
  <c r="K85" i="7" l="1"/>
  <c r="M85" i="7"/>
  <c r="L20" i="6"/>
  <c r="M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G8" i="2"/>
  <c r="L19" i="5"/>
  <c r="M19" i="5"/>
  <c r="L67" i="5"/>
  <c r="M67" i="5"/>
  <c r="L53" i="5"/>
  <c r="L52" i="5"/>
  <c r="M53" i="5"/>
  <c r="M52" i="5"/>
  <c r="M33" i="5"/>
  <c r="M34" i="5"/>
  <c r="L33" i="5"/>
  <c r="L34" i="5"/>
  <c r="L68" i="5"/>
  <c r="M68" i="5"/>
  <c r="M11" i="6"/>
  <c r="M7" i="6"/>
  <c r="L7" i="6"/>
  <c r="G7" i="2" l="1"/>
  <c r="M10" i="6"/>
  <c r="L10" i="6"/>
  <c r="M9" i="6"/>
  <c r="L9" i="6"/>
  <c r="M8" i="6"/>
  <c r="L8" i="6"/>
  <c r="L33" i="6"/>
  <c r="M12" i="6"/>
  <c r="L12" i="6"/>
  <c r="L66" i="5"/>
  <c r="M66" i="5"/>
  <c r="M49" i="5"/>
  <c r="L49" i="5"/>
  <c r="L47" i="5"/>
  <c r="L48" i="5"/>
  <c r="L50" i="5"/>
  <c r="M50" i="5"/>
  <c r="M48" i="5"/>
  <c r="M47" i="5"/>
  <c r="M65" i="5"/>
  <c r="L65" i="5"/>
  <c r="M64" i="5"/>
  <c r="L64" i="5"/>
  <c r="M63" i="5"/>
  <c r="L63" i="5"/>
  <c r="M62" i="5"/>
  <c r="L62" i="5"/>
  <c r="M61" i="5"/>
  <c r="L61" i="5"/>
  <c r="L46" i="5"/>
  <c r="G70" i="5"/>
  <c r="L71" i="5" s="1"/>
  <c r="M60" i="5"/>
  <c r="L60" i="5"/>
  <c r="M59" i="5"/>
  <c r="L59" i="5"/>
  <c r="M58" i="5"/>
  <c r="L58" i="5"/>
  <c r="M57" i="5"/>
  <c r="L57" i="5"/>
  <c r="M56" i="5"/>
  <c r="L56" i="5"/>
  <c r="L16" i="4"/>
  <c r="M16" i="4"/>
  <c r="M55" i="5"/>
  <c r="L55" i="5"/>
  <c r="M54" i="5"/>
  <c r="L54" i="5"/>
  <c r="L51" i="5"/>
  <c r="M51" i="5"/>
  <c r="M46" i="5"/>
  <c r="M45" i="5"/>
  <c r="L45" i="5"/>
  <c r="M44" i="5"/>
  <c r="L44" i="5"/>
  <c r="M43" i="5"/>
  <c r="L43" i="5"/>
  <c r="M42" i="5"/>
  <c r="L42" i="5"/>
  <c r="L41" i="5"/>
  <c r="M41" i="5"/>
  <c r="L40" i="5"/>
  <c r="M40" i="5"/>
  <c r="L39" i="5"/>
  <c r="M39" i="5"/>
  <c r="L38" i="5"/>
  <c r="M38" i="5"/>
  <c r="L37" i="5"/>
  <c r="M37" i="5"/>
  <c r="M36" i="5"/>
  <c r="L36" i="5"/>
  <c r="L35" i="5"/>
  <c r="M35" i="5"/>
  <c r="L32" i="5"/>
  <c r="M32" i="5"/>
  <c r="G52" i="4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L32" i="6" l="1"/>
  <c r="G9" i="2" s="1"/>
  <c r="M32" i="6"/>
  <c r="D9" i="2" s="1"/>
  <c r="L14" i="4"/>
  <c r="M14" i="4"/>
  <c r="L29" i="4"/>
  <c r="K33" i="6" l="1"/>
  <c r="M33" i="6"/>
  <c r="M20" i="5"/>
  <c r="L20" i="5"/>
  <c r="M18" i="5"/>
  <c r="L18" i="5"/>
  <c r="M16" i="5" l="1"/>
  <c r="L16" i="5"/>
  <c r="M15" i="5"/>
  <c r="L15" i="5"/>
  <c r="M14" i="5"/>
  <c r="L14" i="5"/>
  <c r="M13" i="5"/>
  <c r="L13" i="5"/>
  <c r="M12" i="5"/>
  <c r="L12" i="5"/>
  <c r="M11" i="5"/>
  <c r="L11" i="5"/>
  <c r="M79" i="5"/>
  <c r="L79" i="5"/>
  <c r="M10" i="5"/>
  <c r="L10" i="5"/>
  <c r="M9" i="5"/>
  <c r="L9" i="5"/>
  <c r="L15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H9" i="2"/>
  <c r="H12" i="2"/>
  <c r="H13" i="2"/>
  <c r="H14" i="2"/>
  <c r="H15" i="2"/>
  <c r="H16" i="2"/>
  <c r="M8" i="5"/>
  <c r="L8" i="5"/>
  <c r="M7" i="5"/>
  <c r="L7" i="5"/>
  <c r="O10" i="2"/>
  <c r="O9" i="2"/>
  <c r="O8" i="2"/>
  <c r="P6" i="2"/>
  <c r="P5" i="2"/>
  <c r="O7" i="2"/>
  <c r="O6" i="2"/>
  <c r="O5" i="2"/>
  <c r="O18" i="2" l="1"/>
  <c r="L36" i="4"/>
  <c r="M36" i="4"/>
  <c r="M42" i="4"/>
  <c r="L42" i="4"/>
  <c r="M41" i="4"/>
  <c r="L41" i="4"/>
  <c r="M40" i="4"/>
  <c r="L40" i="4"/>
  <c r="M39" i="4"/>
  <c r="L39" i="4"/>
  <c r="M33" i="3" l="1"/>
  <c r="M32" i="3"/>
  <c r="M30" i="3"/>
  <c r="M29" i="3"/>
  <c r="M28" i="3"/>
  <c r="M32" i="4"/>
  <c r="M33" i="4"/>
  <c r="M34" i="4"/>
  <c r="M35" i="4"/>
  <c r="M37" i="4"/>
  <c r="M38" i="4"/>
  <c r="L32" i="4"/>
  <c r="L34" i="4"/>
  <c r="L35" i="4"/>
  <c r="L37" i="4"/>
  <c r="L38" i="4"/>
  <c r="M31" i="4"/>
  <c r="L31" i="4"/>
  <c r="G76" i="3" l="1"/>
  <c r="M29" i="4" l="1"/>
  <c r="M10" i="4" l="1"/>
  <c r="L10" i="4"/>
  <c r="M9" i="4"/>
  <c r="L9" i="4"/>
  <c r="M30" i="4" l="1"/>
  <c r="L30" i="4"/>
  <c r="L41" i="3"/>
  <c r="M28" i="4"/>
  <c r="L28" i="4"/>
  <c r="M27" i="4" l="1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5" i="4" l="1"/>
  <c r="M12" i="4"/>
  <c r="L12" i="4"/>
  <c r="M11" i="4"/>
  <c r="L11" i="4"/>
  <c r="M74" i="3"/>
  <c r="L74" i="3"/>
  <c r="M73" i="3"/>
  <c r="L73" i="3"/>
  <c r="L72" i="3"/>
  <c r="M72" i="3"/>
  <c r="L71" i="3"/>
  <c r="M71" i="3"/>
  <c r="M70" i="3"/>
  <c r="L70" i="3"/>
  <c r="M69" i="3"/>
  <c r="L69" i="3"/>
  <c r="M68" i="3"/>
  <c r="L68" i="3"/>
  <c r="M67" i="3"/>
  <c r="L67" i="3"/>
  <c r="M66" i="3"/>
  <c r="L66" i="3"/>
  <c r="L65" i="3"/>
  <c r="M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L57" i="3"/>
  <c r="M57" i="3"/>
  <c r="L40" i="3"/>
  <c r="M40" i="3"/>
  <c r="M56" i="3"/>
  <c r="L56" i="3"/>
  <c r="M55" i="3"/>
  <c r="L55" i="3"/>
  <c r="L54" i="3"/>
  <c r="L53" i="3"/>
  <c r="M54" i="3"/>
  <c r="M53" i="3"/>
  <c r="L50" i="3"/>
  <c r="L51" i="3"/>
  <c r="L52" i="3"/>
  <c r="M52" i="3"/>
  <c r="M51" i="3"/>
  <c r="M50" i="3"/>
  <c r="L11" i="3"/>
  <c r="M11" i="3"/>
  <c r="M47" i="3" l="1"/>
  <c r="L47" i="3"/>
  <c r="M46" i="3"/>
  <c r="L46" i="3"/>
  <c r="M45" i="3"/>
  <c r="L45" i="3"/>
  <c r="M44" i="3"/>
  <c r="L44" i="3"/>
  <c r="M43" i="3"/>
  <c r="L43" i="3"/>
  <c r="L17" i="3"/>
  <c r="M17" i="3"/>
  <c r="L16" i="3"/>
  <c r="L18" i="3"/>
  <c r="L19" i="3"/>
  <c r="L20" i="3"/>
  <c r="M20" i="3"/>
  <c r="M18" i="3"/>
  <c r="L33" i="3"/>
  <c r="M36" i="3"/>
  <c r="M37" i="3"/>
  <c r="M38" i="3"/>
  <c r="M39" i="3"/>
  <c r="M42" i="3"/>
  <c r="L36" i="3"/>
  <c r="L37" i="3"/>
  <c r="L38" i="3"/>
  <c r="L39" i="3"/>
  <c r="M9" i="3"/>
  <c r="L9" i="3"/>
  <c r="M8" i="3"/>
  <c r="L8" i="3"/>
  <c r="M35" i="3"/>
  <c r="L35" i="3"/>
  <c r="M34" i="3"/>
  <c r="L34" i="3"/>
  <c r="M31" i="3" l="1"/>
  <c r="L30" i="3"/>
  <c r="L31" i="3"/>
  <c r="L32" i="3"/>
  <c r="M76" i="3" l="1"/>
  <c r="L29" i="3"/>
  <c r="L28" i="3" l="1"/>
  <c r="M27" i="3"/>
  <c r="L27" i="3"/>
  <c r="Q16" i="2"/>
  <c r="Q15" i="2"/>
  <c r="Q11" i="2"/>
  <c r="Q10" i="2"/>
  <c r="Q9" i="2"/>
  <c r="Q8" i="2"/>
  <c r="Q7" i="2"/>
  <c r="Q6" i="2"/>
  <c r="F16" i="2"/>
  <c r="F15" i="2"/>
  <c r="F14" i="2"/>
  <c r="F13" i="2"/>
  <c r="F12" i="2"/>
  <c r="F11" i="2"/>
  <c r="F10" i="2"/>
  <c r="C16" i="2"/>
  <c r="B16" i="2" s="1"/>
  <c r="C15" i="2"/>
  <c r="C14" i="2"/>
  <c r="C13" i="2"/>
  <c r="C12" i="2"/>
  <c r="F9" i="2"/>
  <c r="F8" i="2"/>
  <c r="F7" i="2"/>
  <c r="F6" i="2"/>
  <c r="F5" i="2"/>
  <c r="C11" i="2"/>
  <c r="C10" i="2"/>
  <c r="C9" i="2"/>
  <c r="C8" i="2"/>
  <c r="C7" i="2"/>
  <c r="C6" i="2"/>
  <c r="C5" i="2"/>
  <c r="P18" i="2" l="1"/>
  <c r="Q18" i="2" s="1"/>
  <c r="Q5" i="2"/>
  <c r="L14" i="3" l="1"/>
  <c r="M14" i="3"/>
  <c r="M26" i="3"/>
  <c r="L26" i="3"/>
  <c r="M25" i="3"/>
  <c r="L25" i="3"/>
  <c r="M24" i="3"/>
  <c r="L24" i="3"/>
  <c r="M23" i="3"/>
  <c r="L23" i="3"/>
  <c r="M22" i="3"/>
  <c r="L22" i="3"/>
  <c r="M21" i="3"/>
  <c r="L21" i="3"/>
  <c r="M19" i="3"/>
  <c r="M16" i="3"/>
  <c r="M15" i="3"/>
  <c r="L15" i="3"/>
  <c r="M12" i="3"/>
  <c r="L12" i="3"/>
  <c r="L76" i="3" s="1"/>
  <c r="M49" i="3" l="1"/>
  <c r="L49" i="3"/>
  <c r="M48" i="3"/>
  <c r="L48" i="3"/>
  <c r="M50" i="1" l="1"/>
  <c r="L50" i="1"/>
  <c r="M49" i="1"/>
  <c r="L49" i="1"/>
  <c r="M48" i="1"/>
  <c r="L48" i="1"/>
  <c r="G52" i="1"/>
  <c r="M46" i="1"/>
  <c r="M47" i="1"/>
  <c r="L44" i="1"/>
  <c r="L45" i="1"/>
  <c r="L46" i="1"/>
  <c r="L47" i="1"/>
  <c r="M45" i="1"/>
  <c r="M44" i="1"/>
  <c r="M43" i="1"/>
  <c r="L43" i="1"/>
  <c r="L42" i="1"/>
  <c r="M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L23" i="1"/>
  <c r="M23" i="1"/>
  <c r="L51" i="1" l="1"/>
  <c r="M51" i="1"/>
  <c r="L32" i="1"/>
  <c r="M32" i="1" l="1"/>
  <c r="L28" i="1"/>
  <c r="L29" i="1"/>
  <c r="L30" i="1"/>
  <c r="L31" i="1"/>
  <c r="M31" i="1"/>
  <c r="M30" i="1"/>
  <c r="M29" i="1"/>
  <c r="M28" i="1"/>
  <c r="M25" i="1" l="1"/>
  <c r="M26" i="1"/>
  <c r="M27" i="1"/>
  <c r="L25" i="1"/>
  <c r="L26" i="1"/>
  <c r="L27" i="1"/>
  <c r="L22" i="1"/>
  <c r="L24" i="1"/>
  <c r="M24" i="1"/>
  <c r="M22" i="1"/>
  <c r="M21" i="1"/>
  <c r="L21" i="1"/>
  <c r="M20" i="1"/>
  <c r="L20" i="1"/>
  <c r="M19" i="1"/>
  <c r="L19" i="1"/>
  <c r="M18" i="1"/>
  <c r="L18" i="1"/>
  <c r="M17" i="1"/>
  <c r="L17" i="1"/>
  <c r="L13" i="1"/>
  <c r="M13" i="1"/>
  <c r="M8" i="1"/>
  <c r="M7" i="1"/>
  <c r="M10" i="1"/>
  <c r="M9" i="1"/>
  <c r="M11" i="1"/>
  <c r="M12" i="1"/>
  <c r="M14" i="1"/>
  <c r="M15" i="1"/>
  <c r="M16" i="1"/>
  <c r="L8" i="1"/>
  <c r="L7" i="1"/>
  <c r="L10" i="1"/>
  <c r="L9" i="1"/>
  <c r="L11" i="1"/>
  <c r="L12" i="1"/>
  <c r="L14" i="1"/>
  <c r="L15" i="1"/>
  <c r="L16" i="1"/>
  <c r="L7" i="3"/>
  <c r="L10" i="3"/>
  <c r="L13" i="3"/>
  <c r="L13" i="4"/>
  <c r="L52" i="4" s="1"/>
  <c r="L17" i="5"/>
  <c r="L70" i="5" s="1"/>
  <c r="M17" i="5"/>
  <c r="M70" i="5" s="1"/>
  <c r="B9" i="2" s="1"/>
  <c r="M13" i="4"/>
  <c r="M52" i="4" s="1"/>
  <c r="M7" i="3"/>
  <c r="M10" i="3"/>
  <c r="M13" i="3"/>
  <c r="E16" i="2"/>
  <c r="E15" i="2"/>
  <c r="E14" i="2"/>
  <c r="B11" i="2"/>
  <c r="B10" i="2"/>
  <c r="E12" i="2"/>
  <c r="E9" i="2"/>
  <c r="B12" i="2"/>
  <c r="E13" i="2"/>
  <c r="E10" i="2"/>
  <c r="E11" i="2"/>
  <c r="B13" i="2"/>
  <c r="B14" i="2"/>
  <c r="B15" i="2"/>
  <c r="K71" i="5" l="1"/>
  <c r="D7" i="2"/>
  <c r="B7" i="2" s="1"/>
  <c r="L53" i="4"/>
  <c r="K77" i="3"/>
  <c r="G6" i="2"/>
  <c r="L52" i="1"/>
  <c r="L53" i="1" s="1"/>
  <c r="C18" i="2"/>
  <c r="F18" i="2"/>
  <c r="M52" i="1"/>
  <c r="D5" i="2" s="1"/>
  <c r="D8" i="2" l="1"/>
  <c r="B8" i="2" s="1"/>
  <c r="M71" i="5"/>
  <c r="E8" i="2"/>
  <c r="E6" i="2"/>
  <c r="H6" i="2"/>
  <c r="E7" i="2"/>
  <c r="H7" i="2"/>
  <c r="M53" i="4"/>
  <c r="K53" i="4"/>
  <c r="M77" i="3"/>
  <c r="L77" i="3"/>
  <c r="D6" i="2"/>
  <c r="G5" i="2"/>
  <c r="M53" i="1"/>
  <c r="K53" i="1"/>
  <c r="B5" i="2"/>
  <c r="E5" i="2" l="1"/>
  <c r="H5" i="2"/>
  <c r="D18" i="2"/>
  <c r="B18" i="2" s="1"/>
  <c r="H8" i="2"/>
  <c r="B6" i="2"/>
  <c r="G18" i="2"/>
  <c r="G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tc={D476D120-FCC7-4843-847D-42978C8B7BA3}</author>
  </authors>
  <commentList>
    <comment ref="M10" authorId="0" shapeId="0" xr:uid="{118169E9-F731-1C47-A32D-CAC2AF67DC98}">
      <text>
        <r>
          <rPr>
            <b/>
            <sz val="10"/>
            <color rgb="FF000000"/>
            <rFont val="Tahoma"/>
            <family val="2"/>
          </rPr>
          <t xml:space="preserve">Frais Mai &amp; Juin 2024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16" authorId="0" shapeId="0" xr:uid="{3BCDF7D0-3509-024D-97EB-C89EE5AD231E}">
      <text>
        <r>
          <rPr>
            <b/>
            <sz val="10"/>
            <color rgb="FF000000"/>
            <rFont val="Tahoma"/>
            <family val="2"/>
          </rPr>
          <t xml:space="preserve">NDF: 301,41 
</t>
        </r>
        <r>
          <rPr>
            <b/>
            <sz val="10"/>
            <color rgb="FF000000"/>
            <rFont val="Tahoma"/>
            <family val="2"/>
          </rPr>
          <t xml:space="preserve">Pneus : 933,33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17" authorId="1" shapeId="0" xr:uid="{D476D120-FCC7-4843-847D-42978C8B7BA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Perte sur dossier SL241103 ( Marge à récupérer sur 2025)
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tc={5B4C4ACF-2DE5-F848-BD6E-CF0ED54C8B2A}</author>
    <author>tc={E8B73C61-BA6B-9B46-8FC9-7BBC922229AA}</author>
    <author>tc={30FC00CE-691F-0A4B-B3F4-890010B2DC45}</author>
    <author>tc={9E22656C-71F5-7A4E-90B7-2A8005BF433F}</author>
  </authors>
  <commentList>
    <comment ref="H7" authorId="0" shapeId="0" xr:uid="{5B4C4ACF-2DE5-F848-BD6E-CF0ED54C8B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PA: 30 Euros
PA BB livré : 40 Euros</t>
      </text>
    </comment>
    <comment ref="H26" authorId="1" shapeId="0" xr:uid="{E8B73C61-BA6B-9B46-8FC9-7BBC922229A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Attente AVOIR 
</t>
      </text>
    </comment>
    <comment ref="H36" authorId="2" shapeId="0" xr:uid="{30FC00CE-691F-0A4B-B3F4-890010B2DC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PA: 30 Euros
BB Livré : 40€</t>
      </text>
    </comment>
    <comment ref="H76" authorId="3" shapeId="0" xr:uid="{9E22656C-71F5-7A4E-90B7-2A8005BF433F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220 Euros Transport + 3,19% Surchage
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tc={595FAF5F-542B-0448-B08E-D6EF1B5121F3}</author>
    <author>tc={903CAB1C-65A4-204B-AA8F-BCACDDD0E14C}</author>
    <author>tc={9BB5A9FC-03F9-C248-AB12-8E3618590123}</author>
    <author>tc={87BF36BC-994D-5943-85F6-E24322B5C545}</author>
  </authors>
  <commentList>
    <comment ref="H8" authorId="0" shapeId="0" xr:uid="{845F0C79-437A-D34C-90D8-D103E5C5D5A0}">
      <text>
        <r>
          <rPr>
            <b/>
            <sz val="10"/>
            <color rgb="FF000000"/>
            <rFont val="Tahoma"/>
            <family val="2"/>
          </rPr>
          <t xml:space="preserve">PA: 30 EUros/
</t>
        </r>
        <r>
          <rPr>
            <b/>
            <sz val="10"/>
            <color rgb="FF000000"/>
            <rFont val="Tahoma"/>
            <family val="2"/>
          </rPr>
          <t xml:space="preserve">BB : 40 EUros	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14" authorId="1" shapeId="0" xr:uid="{595FAF5F-542B-0448-B08E-D6EF1B512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transport : 1150 Euros / refacturation de 500 Euros à ARFP pour impact transport suite NC</t>
      </text>
    </comment>
    <comment ref="I27" authorId="2" shapeId="0" xr:uid="{903CAB1C-65A4-204B-AA8F-BCACDDD0E1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PV: 420 Euros - 2% escompte
</t>
      </text>
    </comment>
    <comment ref="L45" authorId="3" shapeId="0" xr:uid="{9BB5A9FC-03F9-C248-AB12-8E36185901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  Euros  Marge prestations déchets
40 Euros sur loc bennes
15 Euros sur transports</t>
      </text>
    </comment>
    <comment ref="L46" authorId="4" shapeId="0" xr:uid="{87BF36BC-994D-5943-85F6-E24322B5C5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Marge sur Transport : 555€
Marge sur Déchets Valo : 75€
Marge Loc Bennes : 50€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tc={FEDB4EF9-083D-2348-8538-01C3644004A5}</author>
    <author>tc={3348B790-B3C0-8A48-8D1B-7E95F5FA8516}</author>
  </authors>
  <commentList>
    <comment ref="L32" authorId="0" shapeId="0" xr:uid="{FEDB4EF9-083D-2348-8538-01C3644004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M.co Loc Bennes : 40€
M.Co Trspt: 10€
M.co Déchets Valo: 25€
</t>
      </text>
    </comment>
    <comment ref="L33" authorId="1" shapeId="0" xr:uid="{3348B790-B3C0-8A48-8D1B-7E95F5FA851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M.co Transports : 215€
M.co Loc Bennes : 50€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23" authorId="0" shapeId="0" xr:uid="{5506B2F5-48E1-E746-A921-BA40173EBFB9}">
      <text>
        <r>
          <rPr>
            <b/>
            <sz val="10"/>
            <color rgb="FF000000"/>
            <rFont val="Tahoma"/>
            <family val="2"/>
          </rPr>
          <t xml:space="preserve">Tonnage agglo : 3,300 Tonnes
</t>
        </r>
        <r>
          <rPr>
            <b/>
            <sz val="10"/>
            <color rgb="FF000000"/>
            <rFont val="Tahoma"/>
            <family val="2"/>
          </rPr>
          <t xml:space="preserve">Tonnage chargé : 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3,085 T (faire demande d'avoir à ARFP)</t>
        </r>
      </text>
    </comment>
    <comment ref="K27" authorId="0" shapeId="0" xr:uid="{351898A5-7D9C-CB49-A66E-F4085AA13575}">
      <text>
        <r>
          <rPr>
            <b/>
            <sz val="10"/>
            <color rgb="FF000000"/>
            <rFont val="Tahoma"/>
            <family val="2"/>
          </rPr>
          <t>Prise en charge de 50 euros à charge E.DEAL suite prbe Verglas poru non chargrement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7" authorId="0" shapeId="0" xr:uid="{7C475F2C-BF55-B546-8D47-A41A5CDB8845}">
      <text>
        <r>
          <rPr>
            <b/>
            <sz val="10"/>
            <color rgb="FF000000"/>
            <rFont val="Tahoma"/>
            <family val="2"/>
          </rPr>
          <t xml:space="preserve">PA= O Euros
</t>
        </r>
        <r>
          <rPr>
            <b/>
            <sz val="10"/>
            <color rgb="FF000000"/>
            <rFont val="Tahoma"/>
            <family val="2"/>
          </rPr>
          <t>BAF: 250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29" authorId="0" shapeId="0" xr:uid="{CC8C303A-54EB-484A-9A32-C28FCCD192DA}">
      <text>
        <r>
          <rPr>
            <b/>
            <sz val="10"/>
            <color rgb="FF000000"/>
            <rFont val="Tahoma"/>
            <family val="2"/>
          </rPr>
          <t xml:space="preserve">Transport: 290 Euros
</t>
        </r>
        <r>
          <rPr>
            <b/>
            <sz val="10"/>
            <color rgb="FF000000"/>
            <rFont val="Tahoma"/>
            <family val="2"/>
          </rPr>
          <t xml:space="preserve">Refacturé à BUTIN: 310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48" authorId="0" shapeId="0" xr:uid="{1E590D21-4BA1-8F46-BC27-C8DA3D79B021}">
      <text>
        <r>
          <rPr>
            <b/>
            <sz val="10"/>
            <color rgb="FF000000"/>
            <rFont val="Tahoma"/>
            <family val="2"/>
          </rPr>
          <t xml:space="preserve">PV: 360 Euros - 2% d'escompte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49" authorId="0" shapeId="0" xr:uid="{1CACA5CA-3668-2A45-98A3-C1938DB9F942}">
      <text>
        <r>
          <rPr>
            <b/>
            <sz val="10"/>
            <color rgb="FF000000"/>
            <rFont val="Calibri"/>
            <family val="2"/>
          </rPr>
          <t>PV: 360 Euros - 2% d'escompte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H52" authorId="0" shapeId="0" xr:uid="{D937B90C-6305-D347-B310-64C1F66654E9}">
      <text>
        <r>
          <rPr>
            <b/>
            <sz val="10"/>
            <color rgb="FF000000"/>
            <rFont val="Tahoma"/>
            <family val="2"/>
          </rPr>
          <t xml:space="preserve">PA: 170 € ( PA: 200 euros - Cout de DIB pour déchets)
</t>
        </r>
        <r>
          <rPr>
            <b/>
            <sz val="10"/>
            <color rgb="FF000000"/>
            <rFont val="Tahoma"/>
            <family val="2"/>
          </rPr>
          <t xml:space="preserve">BAF: 320€
</t>
        </r>
        <r>
          <rPr>
            <b/>
            <sz val="10"/>
            <color rgb="FF000000"/>
            <rFont val="Tahoma"/>
            <family val="2"/>
          </rPr>
          <t xml:space="preserve">Transport: 108€
</t>
        </r>
        <r>
          <rPr>
            <b/>
            <sz val="10"/>
            <color rgb="FF000000"/>
            <rFont val="Tahoma"/>
            <family val="2"/>
          </rPr>
          <t>DIB: 28€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K12" authorId="0" shapeId="0" xr:uid="{6B2FFD3A-EAA7-F847-BB89-97EDCFD47336}">
      <text>
        <r>
          <rPr>
            <b/>
            <sz val="10"/>
            <color rgb="FF000000"/>
            <rFont val="Tahoma"/>
            <family val="2"/>
          </rPr>
          <t>Refacturation 250 Euros à BUTIN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15" authorId="0" shapeId="0" xr:uid="{67C1D35D-F1FD-F84A-BA4A-19BE09CCB7F6}">
      <text>
        <r>
          <rPr>
            <b/>
            <sz val="10"/>
            <color rgb="FF000000"/>
            <rFont val="Tahoma"/>
            <family val="2"/>
          </rPr>
          <t xml:space="preserve">Transport  ALler : 1880 Euros
</t>
        </r>
        <r>
          <rPr>
            <b/>
            <sz val="10"/>
            <color rgb="FF000000"/>
            <rFont val="Tahoma"/>
            <family val="2"/>
          </rPr>
          <t xml:space="preserve">Transport Vente: 3430 EUROS 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35" authorId="0" shapeId="0" xr:uid="{EE1FFDBA-D660-1D4A-9043-57CEC503CBA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Prix transport initial 1150 Euros, mais refacturation à ARFP 790 EUROS suite NCF sur la majorité du camion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7" authorId="0" shapeId="0" xr:uid="{D658845A-1128-AE4E-9DDE-6AEE1F1FEAB1}">
      <text>
        <r>
          <rPr>
            <b/>
            <sz val="10"/>
            <color rgb="FF000000"/>
            <rFont val="Tahoma"/>
            <family val="2"/>
          </rPr>
          <t xml:space="preserve">Poids annoncé et facturé  par Valplast :
</t>
        </r>
        <r>
          <rPr>
            <b/>
            <sz val="10"/>
            <color rgb="FF000000"/>
            <rFont val="Tahoma"/>
            <family val="2"/>
          </rPr>
          <t xml:space="preserve">19,868 T pour PVC Tubes broyés
</t>
        </r>
        <r>
          <rPr>
            <b/>
            <sz val="10"/>
            <color rgb="FF000000"/>
            <rFont val="Tahoma"/>
            <family val="2"/>
          </rPr>
          <t xml:space="preserve">2,852 T pour PVC Thermo 
</t>
        </r>
        <r>
          <rPr>
            <b/>
            <sz val="10"/>
            <color rgb="FF000000"/>
            <rFont val="Tahoma"/>
            <family val="2"/>
          </rPr>
          <t xml:space="preserve">Total 22,720 T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CIFRA réceptionne :
</t>
        </r>
        <r>
          <rPr>
            <b/>
            <sz val="10"/>
            <color rgb="FF000000"/>
            <rFont val="Tahoma"/>
            <family val="2"/>
          </rPr>
          <t xml:space="preserve">5614 kilos PVC Thermo
</t>
        </r>
        <r>
          <rPr>
            <b/>
            <sz val="10"/>
            <color rgb="FF000000"/>
            <rFont val="Tahoma"/>
            <family val="2"/>
          </rPr>
          <t xml:space="preserve">17725 Kg tubes broyés
</t>
        </r>
        <r>
          <rPr>
            <b/>
            <sz val="10"/>
            <color rgb="FF000000"/>
            <rFont val="Tahoma"/>
            <family val="2"/>
          </rPr>
          <t xml:space="preserve">TOTal 23,339 T
</t>
        </r>
        <r>
          <rPr>
            <b/>
            <sz val="10"/>
            <color rgb="FF000000"/>
            <rFont val="Tahoma"/>
            <family val="2"/>
          </rPr>
          <t xml:space="preserve"> soit une différence de 619 kilos !  Nouveau PA Moyen de  292 Euros à la place de 300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35" authorId="0" shapeId="0" xr:uid="{4C0CD465-199D-7C48-979F-0F8A0C2E7EB2}">
      <text>
        <r>
          <rPr>
            <sz val="10"/>
            <color rgb="FF000000"/>
            <rFont val="Tahoma"/>
            <family val="2"/>
          </rPr>
          <t xml:space="preserve">Tonnage acheté : 24,280 T x 275€ / Tonnage vendu: 24 Tonnes, soit un nouveau PA moyen de 278 Euros </t>
        </r>
      </text>
    </comment>
    <comment ref="H68" authorId="0" shapeId="0" xr:uid="{98ECF6ED-F9FC-9D4F-BB4B-B43150EF30C8}">
      <text>
        <r>
          <rPr>
            <b/>
            <sz val="10"/>
            <color rgb="FF000000"/>
            <rFont val="Tahoma"/>
            <family val="2"/>
          </rPr>
          <t xml:space="preserve">PA: 95 EUros
</t>
        </r>
        <r>
          <rPr>
            <b/>
            <sz val="10"/>
            <color rgb="FF000000"/>
            <rFont val="Tahoma"/>
            <family val="2"/>
          </rPr>
          <t xml:space="preserve">Transport: 70	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11" authorId="0" shapeId="0" xr:uid="{21B54392-5244-AA47-B64C-6577EE23742D}">
      <text>
        <r>
          <rPr>
            <sz val="10"/>
            <color rgb="FF000000"/>
            <rFont val="Tahoma"/>
            <family val="2"/>
          </rPr>
          <t xml:space="preserve">PA: 200 Euros
</t>
        </r>
        <r>
          <rPr>
            <sz val="10"/>
            <color rgb="FF000000"/>
            <rFont val="Tahoma"/>
            <family val="2"/>
          </rPr>
          <t xml:space="preserve">TAF: 320 Euros
</t>
        </r>
        <r>
          <rPr>
            <sz val="10"/>
            <color rgb="FF000000"/>
            <rFont val="Tahoma"/>
            <family val="2"/>
          </rPr>
          <t xml:space="preserve">Transport: 107 Euros ( 330 Euros HT/ Tour)
</t>
        </r>
        <r>
          <rPr>
            <sz val="10"/>
            <color rgb="FF000000"/>
            <rFont val="Tahoma"/>
            <family val="2"/>
          </rPr>
          <t>DIB: 30 Euros ( 0,500 x 180 Euros)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41" authorId="0" shapeId="0" xr:uid="{F77FE4A7-DB18-7848-92E5-9D652EDEBC71}">
      <text>
        <r>
          <rPr>
            <sz val="10"/>
            <color rgb="FF000000"/>
            <rFont val="Tahoma"/>
            <family val="2"/>
          </rPr>
          <t xml:space="preserve">Déduction de 99,45 Euros  dans la FA 3540-0624 suite Bobines non conformes, refacturées en globalité à BUtin FA 3538-0624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</authors>
  <commentList>
    <comment ref="H18" authorId="0" shapeId="0" xr:uid="{5141ACDE-FFA5-5344-9C25-44615152D9EB}">
      <text>
        <r>
          <rPr>
            <b/>
            <sz val="10"/>
            <color rgb="FF000000"/>
            <rFont val="Tahoma"/>
            <family val="2"/>
          </rPr>
          <t xml:space="preserve">Réduction de 10€/t du PA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tc={18EC297D-5FD3-7248-BD1B-FED5B163DE3D}</author>
    <author>Microsoft Office User</author>
  </authors>
  <commentList>
    <comment ref="J44" authorId="0" shapeId="0" xr:uid="{18EC297D-5FD3-7248-BD1B-FED5B163DE3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TP sup de 200 € suite frais attente
</t>
      </text>
    </comment>
    <comment ref="H53" authorId="1" shapeId="0" xr:uid="{C7E8056D-70BA-5C4C-91E3-ECC93D328717}">
      <text>
        <r>
          <rPr>
            <b/>
            <sz val="10"/>
            <color rgb="FF000000"/>
            <rFont val="Tahoma"/>
            <family val="2"/>
          </rPr>
          <t xml:space="preserve">PA = 30€
</t>
        </r>
        <r>
          <rPr>
            <b/>
            <sz val="10"/>
            <color rgb="FF000000"/>
            <rFont val="Tahoma"/>
            <family val="2"/>
          </rPr>
          <t xml:space="preserve">Coût Big-bag livré  Tonne :  40€
</t>
        </r>
        <r>
          <rPr>
            <b/>
            <sz val="10"/>
            <color rgb="FF000000"/>
            <rFont val="Tahoma"/>
            <family val="2"/>
          </rPr>
          <t xml:space="preserve">	</t>
        </r>
      </text>
    </comment>
    <comment ref="H57" authorId="1" shapeId="0" xr:uid="{E1C6DFAA-5EB3-3D42-A8DB-7DABB28F854B}">
      <text>
        <r>
          <rPr>
            <b/>
            <sz val="10"/>
            <color rgb="FF000000"/>
            <rFont val="Tahoma"/>
            <family val="2"/>
          </rPr>
          <t xml:space="preserve">PA: 30 Euros
</t>
        </r>
        <r>
          <rPr>
            <b/>
            <sz val="10"/>
            <color rgb="FF000000"/>
            <rFont val="Tahoma"/>
            <family val="2"/>
          </rPr>
          <t xml:space="preserve">Coût BB livré : 40 Euros / Tonne	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<sst xmlns="http://schemas.openxmlformats.org/spreadsheetml/2006/main" count="2458" uniqueCount="1289">
  <si>
    <t>Transac</t>
    <phoneticPr fontId="0" type="noConversion"/>
  </si>
  <si>
    <t>N° Facture</t>
    <phoneticPr fontId="0" type="noConversion"/>
  </si>
  <si>
    <t>Date Chgement</t>
    <phoneticPr fontId="0" type="noConversion"/>
  </si>
  <si>
    <t>Fournisseur</t>
  </si>
  <si>
    <t>Client</t>
    <phoneticPr fontId="0" type="noConversion"/>
  </si>
  <si>
    <t>Matières</t>
  </si>
  <si>
    <t>Poids</t>
  </si>
  <si>
    <t>P.A</t>
    <phoneticPr fontId="0" type="noConversion"/>
  </si>
  <si>
    <t>P.V</t>
    <phoneticPr fontId="0" type="noConversion"/>
  </si>
  <si>
    <t>Transporteur</t>
    <phoneticPr fontId="0" type="noConversion"/>
  </si>
  <si>
    <t>Coût TP</t>
    <phoneticPr fontId="0" type="noConversion"/>
  </si>
  <si>
    <t>M.Co MCo/Tonne</t>
    <phoneticPr fontId="0" type="noConversion"/>
  </si>
  <si>
    <t xml:space="preserve">C.A </t>
    <phoneticPr fontId="0" type="noConversion"/>
  </si>
  <si>
    <t>Fertrans</t>
  </si>
  <si>
    <t>PMV :</t>
  </si>
  <si>
    <t>NOVEMBRE</t>
  </si>
  <si>
    <t>DÉCEMBRE</t>
  </si>
  <si>
    <t>SEPTEMBRE</t>
  </si>
  <si>
    <t>JUILLET</t>
  </si>
  <si>
    <t>JUIN</t>
  </si>
  <si>
    <t>MAI</t>
  </si>
  <si>
    <t>AVRIL</t>
  </si>
  <si>
    <t>MARS</t>
  </si>
  <si>
    <t>ARFP</t>
  </si>
  <si>
    <t xml:space="preserve">CHIFFRE d'AFFAIRES / MARGE CO / PRESTATIONS </t>
  </si>
  <si>
    <t xml:space="preserve">% Évolution du CA </t>
  </si>
  <si>
    <t>%Évol M.CO</t>
  </si>
  <si>
    <t>M.CO JPC</t>
  </si>
  <si>
    <t>M.CO SLY</t>
  </si>
  <si>
    <t>Frais Mensuels SLY</t>
  </si>
  <si>
    <t>Frais Mensuels JPC</t>
  </si>
  <si>
    <t>Evolution Tonnes en %</t>
  </si>
  <si>
    <t>JANVIER</t>
  </si>
  <si>
    <t>FEVRIER</t>
  </si>
  <si>
    <t>AOÛT</t>
  </si>
  <si>
    <t>OCTOBRE</t>
  </si>
  <si>
    <t>TOTAL</t>
  </si>
  <si>
    <t>% evolution</t>
  </si>
  <si>
    <t>CA2023</t>
  </si>
  <si>
    <t>Marge CO 2023</t>
  </si>
  <si>
    <t>VALPLAST</t>
  </si>
  <si>
    <t>PEHD Broyé Caisses</t>
  </si>
  <si>
    <t>JANVIER 2024</t>
  </si>
  <si>
    <t>FEVRIER 2024</t>
  </si>
  <si>
    <t>MARS 2024</t>
  </si>
  <si>
    <t>AVRIL 2024</t>
  </si>
  <si>
    <t>BUTIN (Chanel)</t>
  </si>
  <si>
    <t>PS Blanc Thermo</t>
  </si>
  <si>
    <t>FERTRANS</t>
  </si>
  <si>
    <t>PS Couleur Thermo</t>
  </si>
  <si>
    <t>SL240101</t>
  </si>
  <si>
    <t xml:space="preserve">04.01/05.01 </t>
  </si>
  <si>
    <t xml:space="preserve">PEHD Broyé caisses </t>
  </si>
  <si>
    <t>F.E.R</t>
  </si>
  <si>
    <t>PEBD film 95% nat en balles</t>
  </si>
  <si>
    <t>LAMBERT</t>
  </si>
  <si>
    <t>PEBD film 98% nat en balles</t>
  </si>
  <si>
    <t>PP Big-bags B en balles</t>
  </si>
  <si>
    <t>SL240102</t>
  </si>
  <si>
    <t>Autoliv</t>
  </si>
  <si>
    <t>PEHD Caisses</t>
  </si>
  <si>
    <t>SL240103</t>
  </si>
  <si>
    <t>09.01/10.01</t>
  </si>
  <si>
    <t>PEHD Broyé Poubelles à laver</t>
  </si>
  <si>
    <t>11.01/12.01</t>
  </si>
  <si>
    <t>08.01/09.01</t>
  </si>
  <si>
    <t>PEBD Film 60% Nat en  balles</t>
  </si>
  <si>
    <t>TCV</t>
  </si>
  <si>
    <t>PEBD film 90% nat en balles</t>
  </si>
  <si>
    <t>PEBD film 80% nat en balles</t>
  </si>
  <si>
    <t>PEBD film couleur en balles</t>
  </si>
  <si>
    <t>PÉNA</t>
  </si>
  <si>
    <t>GEMINI POE/24 0118</t>
  </si>
  <si>
    <t>PEHD Poubelles</t>
  </si>
  <si>
    <t>12.01/15.01</t>
  </si>
  <si>
    <t>SL240105</t>
  </si>
  <si>
    <t>BUTIN ( Chanel Compiègne)</t>
  </si>
  <si>
    <t>PP Aquilux</t>
  </si>
  <si>
    <t>PEHD Palettes</t>
  </si>
  <si>
    <t>16.01</t>
  </si>
  <si>
    <t>Client</t>
  </si>
  <si>
    <t>3420-0124</t>
  </si>
  <si>
    <r>
      <t xml:space="preserve">GEMINI  </t>
    </r>
    <r>
      <rPr>
        <b/>
        <sz val="11"/>
        <color rgb="FF0070C0"/>
        <rFont val="Avenir Next Regular"/>
      </rPr>
      <t>POE 24 0052</t>
    </r>
  </si>
  <si>
    <t>SL240106</t>
  </si>
  <si>
    <t>CHÂTEAU D'EAU (60)</t>
  </si>
  <si>
    <t>NOREVAL</t>
  </si>
  <si>
    <t>PP Racks à broyer</t>
  </si>
  <si>
    <t>Château D'eau Marolles</t>
  </si>
  <si>
    <t>Noreval</t>
  </si>
  <si>
    <t>Stam</t>
  </si>
  <si>
    <t>SL240107</t>
  </si>
  <si>
    <t>SL240108</t>
  </si>
  <si>
    <t>RECYTHERM  720063</t>
  </si>
  <si>
    <t>3422-1024</t>
  </si>
  <si>
    <t>SL240109</t>
  </si>
  <si>
    <t>BUTIN Chanel</t>
  </si>
  <si>
    <t>SFP THERMO ( ARFP)</t>
  </si>
  <si>
    <t>PS Plateaux Thermo Couleur</t>
  </si>
  <si>
    <t>PS Plateaux Thermo Blanc</t>
  </si>
  <si>
    <t>JPC240101</t>
  </si>
  <si>
    <t>SL240110</t>
  </si>
  <si>
    <t>22.01</t>
  </si>
  <si>
    <t>23.01</t>
  </si>
  <si>
    <t>LMIF</t>
  </si>
  <si>
    <t>SL240111</t>
  </si>
  <si>
    <t>PEHD Roto Broyé</t>
  </si>
  <si>
    <t>AGGLO BEAUVAIS</t>
  </si>
  <si>
    <t>22.01/23.01</t>
  </si>
  <si>
    <t>JPC240102</t>
  </si>
  <si>
    <t xml:space="preserve">REVIPLAST-VÉOLIA </t>
  </si>
  <si>
    <t>GEMINI POE/24 0358</t>
  </si>
  <si>
    <t>GEMINI POE/24 0359</t>
  </si>
  <si>
    <t>BUTIN CHanel</t>
  </si>
  <si>
    <t>3421-0124</t>
  </si>
  <si>
    <r>
      <t xml:space="preserve">ESE France </t>
    </r>
    <r>
      <rPr>
        <b/>
        <sz val="11"/>
        <color theme="4"/>
        <rFont val="Avenir Next Regular"/>
      </rPr>
      <t>4500471077</t>
    </r>
  </si>
  <si>
    <t>SL240104B</t>
  </si>
  <si>
    <t>SL240104A</t>
  </si>
  <si>
    <t>3424-0124</t>
  </si>
  <si>
    <r>
      <t xml:space="preserve">ESE France ( Locatrans) </t>
    </r>
    <r>
      <rPr>
        <b/>
        <sz val="11"/>
        <color rgb="FF0070C0"/>
        <rFont val="Avenir Next Regular"/>
      </rPr>
      <t>4500471077</t>
    </r>
  </si>
  <si>
    <t>3425-0124</t>
  </si>
  <si>
    <r>
      <t xml:space="preserve">ESE France ( Locatrans) </t>
    </r>
    <r>
      <rPr>
        <b/>
        <sz val="11"/>
        <color rgb="FF0070C0"/>
        <rFont val="Avenir Next Regular"/>
      </rPr>
      <t>4500471079</t>
    </r>
  </si>
  <si>
    <t>24.01/25.01</t>
  </si>
  <si>
    <t>SL240113</t>
  </si>
  <si>
    <t>PEHD palettes broyé</t>
  </si>
  <si>
    <t>SL240114</t>
  </si>
  <si>
    <t>26.01/29.01 9H30</t>
  </si>
  <si>
    <t>29.01/30.01</t>
  </si>
  <si>
    <t xml:space="preserve">BUTIN </t>
  </si>
  <si>
    <t>PP Plateaux Thermo Naturel</t>
  </si>
  <si>
    <t>JPC240103</t>
  </si>
  <si>
    <t>3426-0124</t>
  </si>
  <si>
    <t>3427-0124</t>
  </si>
  <si>
    <t>JPC240104</t>
  </si>
  <si>
    <t>GEMINI POE/24 0471</t>
  </si>
  <si>
    <t>3429-0124</t>
  </si>
  <si>
    <r>
      <t xml:space="preserve">NEVEUX SEBICO </t>
    </r>
    <r>
      <rPr>
        <b/>
        <sz val="11"/>
        <color rgb="FF0070C0"/>
        <rFont val="Avenir Next Regular"/>
      </rPr>
      <t>CFF24NEV00123</t>
    </r>
  </si>
  <si>
    <t xml:space="preserve">Demande d'avoir à ARFP suite perçage big-bag ! </t>
  </si>
  <si>
    <t>3428-0124</t>
  </si>
  <si>
    <r>
      <t xml:space="preserve">ESE France </t>
    </r>
    <r>
      <rPr>
        <b/>
        <sz val="11"/>
        <color rgb="FF0070C0"/>
        <rFont val="Avenir Next Regular"/>
      </rPr>
      <t>4500472056</t>
    </r>
  </si>
  <si>
    <r>
      <t xml:space="preserve">PEHD Poubelles BAF  </t>
    </r>
    <r>
      <rPr>
        <b/>
        <sz val="11"/>
        <color rgb="FFFF0000"/>
        <rFont val="Avenir Next Regular"/>
      </rPr>
      <t>(Stock 2023)</t>
    </r>
  </si>
  <si>
    <t>SL240201</t>
  </si>
  <si>
    <t>3430-0124</t>
  </si>
  <si>
    <r>
      <t xml:space="preserve">RECYTHERM   </t>
    </r>
    <r>
      <rPr>
        <b/>
        <sz val="11"/>
        <color rgb="FF0070C0"/>
        <rFont val="Avenir Next Regular"/>
      </rPr>
      <t>720201</t>
    </r>
  </si>
  <si>
    <t>SL240202</t>
  </si>
  <si>
    <t>F.E.R (Laboulet)</t>
  </si>
  <si>
    <t>PP BB A</t>
  </si>
  <si>
    <t>JPC240201</t>
  </si>
  <si>
    <t>RECIOL</t>
  </si>
  <si>
    <t>CIFRA nº202240039</t>
  </si>
  <si>
    <t>PVC PE broyé couleur</t>
  </si>
  <si>
    <t>CIFRA nº202240040</t>
  </si>
  <si>
    <t>ELS</t>
  </si>
  <si>
    <t>GEMIINI POE/24 0597</t>
  </si>
  <si>
    <t>PP big-bags B en balles</t>
  </si>
  <si>
    <t>02.02/05.02</t>
  </si>
  <si>
    <t>3431-0124</t>
  </si>
  <si>
    <t>30.01/31.01</t>
  </si>
  <si>
    <t>SL240203</t>
  </si>
  <si>
    <t>JPC240203</t>
  </si>
  <si>
    <t>01.02/02.02 11H00</t>
  </si>
  <si>
    <t>31.01/02.02 9H00</t>
  </si>
  <si>
    <t>01.02</t>
  </si>
  <si>
    <t>JPC240204</t>
  </si>
  <si>
    <t>GEMINI POE/24 0657</t>
  </si>
  <si>
    <t>PMG FROISSY</t>
  </si>
  <si>
    <t>REVIPLAST COUZEIX</t>
  </si>
  <si>
    <t>FErtRANS</t>
  </si>
  <si>
    <t>Retour matières non-conformes (  JPC231206)</t>
  </si>
  <si>
    <t>3433-0124</t>
  </si>
  <si>
    <t>06.02/07.02</t>
  </si>
  <si>
    <t>PP big-bags A en balles</t>
  </si>
  <si>
    <t>CA2024</t>
  </si>
  <si>
    <t>Marge CO 2024</t>
  </si>
  <si>
    <t>Résultat Brut 2024</t>
  </si>
  <si>
    <t>Tonnes chargées 2023</t>
  </si>
  <si>
    <t>Tonnes chargées en 2024</t>
  </si>
  <si>
    <t>Salaire Chargé SLY</t>
  </si>
  <si>
    <t>SL240204</t>
  </si>
  <si>
    <t>SL240205</t>
  </si>
  <si>
    <t>PS Plateaux Thermo Gris</t>
  </si>
  <si>
    <t>STAM</t>
  </si>
  <si>
    <t>CHANEL CHAMANT</t>
  </si>
  <si>
    <t>290 Euros</t>
  </si>
  <si>
    <t xml:space="preserve">Refacturation à BUTIN </t>
  </si>
  <si>
    <t>310 Euros</t>
  </si>
  <si>
    <t>07.02</t>
  </si>
  <si>
    <t>SL240206</t>
  </si>
  <si>
    <t xml:space="preserve">PP Aquilux </t>
  </si>
  <si>
    <t>BUTIN Chanel Chamant</t>
  </si>
  <si>
    <t>Palettes PEHD</t>
  </si>
  <si>
    <t>Tubes PEHD</t>
  </si>
  <si>
    <t>SL240207</t>
  </si>
  <si>
    <t>NPC</t>
  </si>
  <si>
    <t>PEHD Soufflage en balles à laver</t>
  </si>
  <si>
    <t>SL240208</t>
  </si>
  <si>
    <t>08.02</t>
  </si>
  <si>
    <t>3434-0124 / 3435-0124</t>
  </si>
  <si>
    <t>09.02</t>
  </si>
  <si>
    <t>Refacturation à 310 euros à  Château D'eau +  50 EUROS FRAIS D'ANNULATION CHARGEMENT</t>
  </si>
  <si>
    <t>SL240115A</t>
  </si>
  <si>
    <t>SL240115B</t>
  </si>
  <si>
    <t>BUTIN CHANEL</t>
  </si>
  <si>
    <t>APET Plateaux Thermo</t>
  </si>
  <si>
    <r>
      <t xml:space="preserve">ARFP </t>
    </r>
    <r>
      <rPr>
        <b/>
        <sz val="11"/>
        <color theme="8" tint="-0.249977111117893"/>
        <rFont val="Avenir Next Regular"/>
      </rPr>
      <t>AP24/00083</t>
    </r>
  </si>
  <si>
    <t>30.01</t>
  </si>
  <si>
    <t>3436-0124</t>
  </si>
  <si>
    <t>JPC240205</t>
  </si>
  <si>
    <t>REVIPLAST</t>
  </si>
  <si>
    <t>PEBD film 95% natuel en balles</t>
  </si>
  <si>
    <t>PEBD film 90% natuel en balles</t>
  </si>
  <si>
    <t>GEMINI POE/24 0781</t>
  </si>
  <si>
    <t>JPC240206</t>
  </si>
  <si>
    <t>PP Big-bag A en balles</t>
  </si>
  <si>
    <t>PS Plateaux Thermo en balles</t>
  </si>
  <si>
    <t>31.01/01.02</t>
  </si>
  <si>
    <r>
      <t xml:space="preserve">ARFP </t>
    </r>
    <r>
      <rPr>
        <b/>
        <sz val="11"/>
        <color rgb="FF0070C0"/>
        <rFont val="Avenir Next Regular"/>
      </rPr>
      <t>AP24/00039</t>
    </r>
  </si>
  <si>
    <t>JPC240207</t>
  </si>
  <si>
    <t>3438-0224</t>
  </si>
  <si>
    <t>3439-0224</t>
  </si>
  <si>
    <t>3437-0124</t>
  </si>
  <si>
    <t>PERRENOT</t>
  </si>
  <si>
    <t>PP BB B</t>
  </si>
  <si>
    <r>
      <t xml:space="preserve">GEMINI  </t>
    </r>
    <r>
      <rPr>
        <b/>
        <sz val="11"/>
        <color theme="8" tint="-0.249977111117893"/>
        <rFont val="Avenir Next Regular"/>
      </rPr>
      <t>24 0595</t>
    </r>
  </si>
  <si>
    <t>3440-0224</t>
  </si>
  <si>
    <t>3441-0224</t>
  </si>
  <si>
    <r>
      <t xml:space="preserve">GEMINI </t>
    </r>
    <r>
      <rPr>
        <b/>
        <sz val="11"/>
        <color rgb="FF0070C0"/>
        <rFont val="Avenir Next Regular"/>
      </rPr>
      <t>( POE24 0597)</t>
    </r>
  </si>
  <si>
    <t>12.02/14.02</t>
  </si>
  <si>
    <t>SL240209</t>
  </si>
  <si>
    <t>REFACTURER BUTIN TRANSPORT LMIF SUITE ERREUR CHARGEMEZNT</t>
  </si>
  <si>
    <t>13.02</t>
  </si>
  <si>
    <t>FLEXICO</t>
  </si>
  <si>
    <t>PEBD Granulés Naturel</t>
  </si>
  <si>
    <t>3432-0124</t>
  </si>
  <si>
    <t>PEHD Broyé Poubelles</t>
  </si>
  <si>
    <t>SL240210</t>
  </si>
  <si>
    <t>12.02/13.02</t>
  </si>
  <si>
    <t>TAFANEL</t>
  </si>
  <si>
    <t>GVJ MATERIELS</t>
  </si>
  <si>
    <t>PEHD Casiers CFP Brasseur</t>
  </si>
  <si>
    <t>SL240211</t>
  </si>
  <si>
    <t>SL240212</t>
  </si>
  <si>
    <t>SL240213</t>
  </si>
  <si>
    <t>21.02</t>
  </si>
  <si>
    <t>19.02</t>
  </si>
  <si>
    <r>
      <t xml:space="preserve">ARFP  </t>
    </r>
    <r>
      <rPr>
        <b/>
        <sz val="11"/>
        <color theme="4" tint="-0.249977111117893"/>
        <rFont val="Avenir Next Regular"/>
      </rPr>
      <t>AP24/00115</t>
    </r>
  </si>
  <si>
    <t>20.02</t>
  </si>
  <si>
    <t>14.02</t>
  </si>
  <si>
    <t>3443-0224</t>
  </si>
  <si>
    <r>
      <t xml:space="preserve">EUREKA </t>
    </r>
    <r>
      <rPr>
        <b/>
        <sz val="11"/>
        <color theme="8" tint="-0.249977111117893"/>
        <rFont val="Avenir Next Regular"/>
      </rPr>
      <t>9/2024</t>
    </r>
  </si>
  <si>
    <r>
      <t xml:space="preserve">TT PLAST </t>
    </r>
    <r>
      <rPr>
        <b/>
        <sz val="11"/>
        <color rgb="FF0070C0"/>
        <rFont val="Avenir Next Regular"/>
      </rPr>
      <t>919325</t>
    </r>
  </si>
  <si>
    <r>
      <t xml:space="preserve">ESE France </t>
    </r>
    <r>
      <rPr>
        <b/>
        <sz val="11"/>
        <color rgb="FF0070C0"/>
        <rFont val="Avenir Next Regular"/>
      </rPr>
      <t>4500473179</t>
    </r>
  </si>
  <si>
    <t>21.02/22.02</t>
  </si>
  <si>
    <t>SL240214</t>
  </si>
  <si>
    <t>EUREAUSOURCE (84)</t>
  </si>
  <si>
    <t>PEBD Bouchons à broyer</t>
  </si>
  <si>
    <t>SL240215</t>
  </si>
  <si>
    <t>PEBD GB en balles</t>
  </si>
  <si>
    <t>20.02.21.02 9H00</t>
  </si>
  <si>
    <t>SL240216</t>
  </si>
  <si>
    <t>CIFRA</t>
  </si>
  <si>
    <t>PVC Thermo</t>
  </si>
  <si>
    <t>SL240217</t>
  </si>
  <si>
    <t>SL240218</t>
  </si>
  <si>
    <t>SL240219</t>
  </si>
  <si>
    <t>EDOVA (Woippy)</t>
  </si>
  <si>
    <t>DE VRIES</t>
  </si>
  <si>
    <t>PSE Blanc Compacté en pains</t>
  </si>
  <si>
    <t>22.02</t>
  </si>
  <si>
    <r>
      <t xml:space="preserve">GEMINI  </t>
    </r>
    <r>
      <rPr>
        <b/>
        <sz val="11"/>
        <color rgb="FF0070C0"/>
        <rFont val="Avenir Next Regular"/>
      </rPr>
      <t>POE 24 1081</t>
    </r>
  </si>
  <si>
    <t xml:space="preserve">REVIPLAST </t>
  </si>
  <si>
    <t xml:space="preserve">TRANSPORT ANNULE LE JOUR MËME  - REFACTURATION REVIPLAST </t>
  </si>
  <si>
    <t>TRANSPORT A REFACTURER A REVIPLAST</t>
  </si>
  <si>
    <t>3442-0224</t>
  </si>
  <si>
    <t>26.02/27.02</t>
  </si>
  <si>
    <t>GEMINI POE/24 0844</t>
  </si>
  <si>
    <t>GEMINI POE/24 1107</t>
  </si>
  <si>
    <t>27.02/28.02</t>
  </si>
  <si>
    <t>3446-0224</t>
  </si>
  <si>
    <t>3447-0224</t>
  </si>
  <si>
    <t>SL240220</t>
  </si>
  <si>
    <t>PAPI</t>
  </si>
  <si>
    <t>STBR</t>
  </si>
  <si>
    <t>SL240221</t>
  </si>
  <si>
    <t>23.02/26.02 10H00</t>
  </si>
  <si>
    <t>PE Roto Broyé BLANC (Essai)</t>
  </si>
  <si>
    <t>SL240222</t>
  </si>
  <si>
    <t>27.02</t>
  </si>
  <si>
    <t>JPC240208</t>
  </si>
  <si>
    <t>JPC240209</t>
  </si>
  <si>
    <t>23.02/28.02</t>
  </si>
  <si>
    <t>SL240223</t>
  </si>
  <si>
    <t>SL240301</t>
  </si>
  <si>
    <t>05.03</t>
  </si>
  <si>
    <t>CHANEL (Q2201330)</t>
  </si>
  <si>
    <t>SL240302</t>
  </si>
  <si>
    <t>PP AquiluX</t>
  </si>
  <si>
    <t>04.03</t>
  </si>
  <si>
    <t>SL240304</t>
  </si>
  <si>
    <t>08.03</t>
  </si>
  <si>
    <t>3455-0224</t>
  </si>
  <si>
    <t>3454-0224</t>
  </si>
  <si>
    <t>19.02/21.02</t>
  </si>
  <si>
    <t>CHTEAU D'EAU ( 15)</t>
  </si>
  <si>
    <t>PP Racks avec visserie</t>
  </si>
  <si>
    <t>3457-0224</t>
  </si>
  <si>
    <t>3458-0224</t>
  </si>
  <si>
    <t>PEBD Film 90% Naturel en balles</t>
  </si>
  <si>
    <t>3459-0224</t>
  </si>
  <si>
    <r>
      <t xml:space="preserve">RECYTHERM </t>
    </r>
    <r>
      <rPr>
        <b/>
        <sz val="11"/>
        <color theme="8" tint="-0.249977111117893"/>
        <rFont val="Avenir Next Regular"/>
      </rPr>
      <t>720324</t>
    </r>
  </si>
  <si>
    <t>PEBD film 60% nat en balles</t>
  </si>
  <si>
    <t>3461-0224</t>
  </si>
  <si>
    <r>
      <t xml:space="preserve">NEVEUX SEBICO </t>
    </r>
    <r>
      <rPr>
        <b/>
        <sz val="11"/>
        <color rgb="FF0070C0"/>
        <rFont val="Avenir Next Regular"/>
      </rPr>
      <t>CFF24NEV00287</t>
    </r>
  </si>
  <si>
    <t>3448-0224</t>
  </si>
  <si>
    <t>50% Transport à la charge de E.DEAL</t>
  </si>
  <si>
    <r>
      <t xml:space="preserve">3444-0224 3445-0224 </t>
    </r>
    <r>
      <rPr>
        <b/>
        <sz val="11"/>
        <color rgb="FFFF0000"/>
        <rFont val="Avenir Next Regular"/>
      </rPr>
      <t>AV3450-0224</t>
    </r>
  </si>
  <si>
    <t>Attente Info Eureausource</t>
  </si>
  <si>
    <t>3460-0224</t>
  </si>
  <si>
    <r>
      <t xml:space="preserve">ESE France </t>
    </r>
    <r>
      <rPr>
        <b/>
        <sz val="11"/>
        <color theme="9" tint="-0.249977111117893"/>
        <rFont val="Avenir Next Regular"/>
      </rPr>
      <t>4500473179</t>
    </r>
  </si>
  <si>
    <t>Cde ESE Caisses ouverte 4500471077</t>
  </si>
  <si>
    <t>29.02 / 01.03</t>
  </si>
  <si>
    <t>3462-0224</t>
  </si>
  <si>
    <r>
      <t xml:space="preserve">BUTIN Chanel (PTF) </t>
    </r>
    <r>
      <rPr>
        <b/>
        <sz val="11"/>
        <color theme="8" tint="-0.249977111117893"/>
        <rFont val="Avenir Next Regular"/>
      </rPr>
      <t>Q24511330</t>
    </r>
  </si>
  <si>
    <t>3464-0224</t>
  </si>
  <si>
    <t>SL240305</t>
  </si>
  <si>
    <t>13.03/14.03 8H30</t>
  </si>
  <si>
    <t>MABITAL</t>
  </si>
  <si>
    <t>PA66 GF35</t>
  </si>
  <si>
    <t>PA6GF30</t>
  </si>
  <si>
    <t>PA Divers</t>
  </si>
  <si>
    <t>PA12 non chargé</t>
  </si>
  <si>
    <t>PVC Tubes Broyé (Chute prod)</t>
  </si>
  <si>
    <t xml:space="preserve">PVC Thermo </t>
  </si>
  <si>
    <t>SL240306</t>
  </si>
  <si>
    <t>SL240307</t>
  </si>
  <si>
    <t>3463-0224</t>
  </si>
  <si>
    <t>3453-0224</t>
  </si>
  <si>
    <t>3451-0224</t>
  </si>
  <si>
    <t>3452-0224</t>
  </si>
  <si>
    <t>SL240308</t>
  </si>
  <si>
    <t>PA6 GF10MD20</t>
  </si>
  <si>
    <t>SL240309</t>
  </si>
  <si>
    <t>PEBO  118 / PF</t>
  </si>
  <si>
    <t>11.03/12.03</t>
  </si>
  <si>
    <t>JPC240301</t>
  </si>
  <si>
    <t>SL240310</t>
  </si>
  <si>
    <t>18.03/19.03 9H00</t>
  </si>
  <si>
    <t>DCDIS Corbie (80)</t>
  </si>
  <si>
    <t>PP Big-Bags grade B</t>
  </si>
  <si>
    <t>Lambert TVSL</t>
  </si>
  <si>
    <t>PEBD Film 99% Naturel en balles</t>
  </si>
  <si>
    <t>SL240311</t>
  </si>
  <si>
    <t>19.03</t>
  </si>
  <si>
    <t>PEHD Broyé Purges Grade 7</t>
  </si>
  <si>
    <t>14.03/15.03</t>
  </si>
  <si>
    <t>PA66GF25MD15</t>
  </si>
  <si>
    <t>14.03/18.03</t>
  </si>
  <si>
    <t>Salaire Chargé JPC</t>
  </si>
  <si>
    <t xml:space="preserve">(avoir </t>
  </si>
  <si>
    <t>RECYTHERM 720480</t>
  </si>
  <si>
    <t>3465-0324</t>
  </si>
  <si>
    <r>
      <t xml:space="preserve">CIFRA </t>
    </r>
    <r>
      <rPr>
        <b/>
        <sz val="11"/>
        <color theme="8" tint="-0.249977111117893"/>
        <rFont val="Avenir Next Regular"/>
      </rPr>
      <t>20240155</t>
    </r>
  </si>
  <si>
    <t>GEMINI POE24 1555</t>
  </si>
  <si>
    <t>15.03/18.03</t>
  </si>
  <si>
    <t>25.03/27.03</t>
  </si>
  <si>
    <t>SL240313</t>
  </si>
  <si>
    <t>25.03</t>
  </si>
  <si>
    <t>GEMINI POE/24 1255</t>
  </si>
  <si>
    <t>JPC240302</t>
  </si>
  <si>
    <t>JPC240303</t>
  </si>
  <si>
    <t>SL240401</t>
  </si>
  <si>
    <t>SL240402</t>
  </si>
  <si>
    <t xml:space="preserve">FERTRANS/ PERRENOT </t>
  </si>
  <si>
    <t>SL240303 / SL240403</t>
  </si>
  <si>
    <t>PEBO  170/PF
GEMINI POE/24 1954</t>
  </si>
  <si>
    <t>SL240404</t>
  </si>
  <si>
    <t>04.04</t>
  </si>
  <si>
    <t>EUREAUSOURCES 60</t>
  </si>
  <si>
    <t>Refacturer 310 Euros à Eureausources</t>
  </si>
  <si>
    <t>EUREAUSOURCE (60)</t>
  </si>
  <si>
    <t>SL240405</t>
  </si>
  <si>
    <t>05.04</t>
  </si>
  <si>
    <t>Teissières Château D'eau</t>
  </si>
  <si>
    <t>Reviplast</t>
  </si>
  <si>
    <t>370 Euros</t>
  </si>
  <si>
    <t>Refacturation à Château  d'eau à 470 Euros</t>
  </si>
  <si>
    <t>Echange Papi du 19.03.2024</t>
  </si>
  <si>
    <t>307 Euros</t>
  </si>
  <si>
    <t>Facture Fertrans de 1880 Euros reçue le 31.03</t>
  </si>
  <si>
    <t>PEHD palettes</t>
  </si>
  <si>
    <r>
      <t xml:space="preserve">ARFP </t>
    </r>
    <r>
      <rPr>
        <b/>
        <sz val="11"/>
        <color theme="4" tint="-0.249977111117893"/>
        <rFont val="Avenir Next Regular"/>
      </rPr>
      <t>AP24/00190</t>
    </r>
  </si>
  <si>
    <t>3469-0324</t>
  </si>
  <si>
    <t>CHANEL</t>
  </si>
  <si>
    <t>220 Euros</t>
  </si>
  <si>
    <t>Refacturation à BUTIN 250 Euros HT</t>
  </si>
  <si>
    <t>3469-0324 / 3474-0324</t>
  </si>
  <si>
    <t>3468-0324</t>
  </si>
  <si>
    <t>03.04/04.04</t>
  </si>
  <si>
    <t>SL240406</t>
  </si>
  <si>
    <t xml:space="preserve">DEFEAUS </t>
  </si>
  <si>
    <t>GEMINI POE/24 1864</t>
  </si>
  <si>
    <t>GEMINI POE/24 1865</t>
  </si>
  <si>
    <t>3475-0324</t>
  </si>
  <si>
    <t>3476-0324</t>
  </si>
  <si>
    <t>3477-0324</t>
  </si>
  <si>
    <t>3473-0324</t>
  </si>
  <si>
    <t>JPC240401</t>
  </si>
  <si>
    <t>JPC240402</t>
  </si>
  <si>
    <t>PLASTILOOP</t>
  </si>
  <si>
    <t>PEHD broyé couleur-collecte</t>
  </si>
  <si>
    <t>KOREMPLAST - POE 83</t>
  </si>
  <si>
    <t>GEMINI POE/24 2136</t>
  </si>
  <si>
    <t>SL240407</t>
  </si>
  <si>
    <t>TOUSSAC</t>
  </si>
  <si>
    <t>PEBD Film Couleur Vulca</t>
  </si>
  <si>
    <t xml:space="preserve">GEOPOLY </t>
  </si>
  <si>
    <t>TCV PERRENOT</t>
  </si>
  <si>
    <t>10.04/11.04</t>
  </si>
  <si>
    <t>SL240408</t>
  </si>
  <si>
    <t>PEHD ROTO Broyé</t>
  </si>
  <si>
    <t>SL240409</t>
  </si>
  <si>
    <t>SL240410</t>
  </si>
  <si>
    <t>CHÂTEAU D'EAU (37)</t>
  </si>
  <si>
    <t>PP Racks à Broyer</t>
  </si>
  <si>
    <t>CHÂTEAU D'EAU</t>
  </si>
  <si>
    <t>585 Euros</t>
  </si>
  <si>
    <t>Refacturer 600 Euros à Château D'Eau</t>
  </si>
  <si>
    <t>3456-0224 
3472-0324</t>
  </si>
  <si>
    <t>05.03/07.03
10.04</t>
  </si>
  <si>
    <t>SL240411</t>
  </si>
  <si>
    <t>09.04/10.04</t>
  </si>
  <si>
    <t>SL240412</t>
  </si>
  <si>
    <t>EUREAUSOURCE 37</t>
  </si>
  <si>
    <t>SL240413</t>
  </si>
  <si>
    <t xml:space="preserve">GEMINI </t>
  </si>
  <si>
    <t xml:space="preserve">TRITAN Bonbonnes en balles </t>
  </si>
  <si>
    <t xml:space="preserve">PET Bonbonnes  en balles </t>
  </si>
  <si>
    <t>12.04/15.04</t>
  </si>
  <si>
    <t>3478-0324</t>
  </si>
  <si>
    <t>3466-0324</t>
  </si>
  <si>
    <r>
      <t xml:space="preserve">GEMINI </t>
    </r>
    <r>
      <rPr>
        <b/>
        <sz val="11"/>
        <color theme="8" tint="-0.249977111117893"/>
        <rFont val="Avenir Next Regular"/>
      </rPr>
      <t>POE24 / 1604</t>
    </r>
  </si>
  <si>
    <t>3467-0324</t>
  </si>
  <si>
    <t>3470-0324</t>
  </si>
  <si>
    <t>SL240414</t>
  </si>
  <si>
    <t>3481-0424</t>
  </si>
  <si>
    <t>PMG  BCF2287000839</t>
  </si>
  <si>
    <t>JPC240403</t>
  </si>
  <si>
    <t>16.04/17.04 9H30</t>
  </si>
  <si>
    <t>16.04/17.04</t>
  </si>
  <si>
    <t xml:space="preserve">PMG Veolia </t>
  </si>
  <si>
    <t>SL240415</t>
  </si>
  <si>
    <t>SL240416</t>
  </si>
  <si>
    <t>18.04/19.04 8H30</t>
  </si>
  <si>
    <t>17.04/18.04</t>
  </si>
  <si>
    <r>
      <t xml:space="preserve">RECYTHERM </t>
    </r>
    <r>
      <rPr>
        <b/>
        <sz val="11"/>
        <color rgb="FF00B0F0"/>
        <rFont val="Avenir Next Regular"/>
      </rPr>
      <t>720657</t>
    </r>
  </si>
  <si>
    <t>3480-0424</t>
  </si>
  <si>
    <r>
      <t xml:space="preserve">GEMINI  </t>
    </r>
    <r>
      <rPr>
        <b/>
        <sz val="11"/>
        <color rgb="FF0070C0"/>
        <rFont val="Avenir Next Regular"/>
      </rPr>
      <t xml:space="preserve"> POE/24 1953</t>
    </r>
  </si>
  <si>
    <t>18.04/19.04</t>
  </si>
  <si>
    <t>15.04/16.04</t>
  </si>
  <si>
    <t>29.04/02.04</t>
  </si>
  <si>
    <t>Traitement big-bags contaminés</t>
  </si>
  <si>
    <t>2,315 T non conformes</t>
  </si>
  <si>
    <t>19.04/22.04 9H30</t>
  </si>
  <si>
    <t>22.04</t>
  </si>
  <si>
    <t>24.04 / 25.04</t>
  </si>
  <si>
    <t>26.04/29.04</t>
  </si>
  <si>
    <t>PP fim couleur em balles</t>
  </si>
  <si>
    <t>3484-0424</t>
  </si>
  <si>
    <t>3486-0424</t>
  </si>
  <si>
    <r>
      <t xml:space="preserve">NEVEUX SEBICO </t>
    </r>
    <r>
      <rPr>
        <b/>
        <sz val="11"/>
        <color theme="8" tint="-0.249977111117893"/>
        <rFont val="Avenir Next Regular"/>
      </rPr>
      <t>CFF24NEV00492</t>
    </r>
  </si>
  <si>
    <t>3485-0424</t>
  </si>
  <si>
    <r>
      <t xml:space="preserve">GEMINI  </t>
    </r>
    <r>
      <rPr>
        <b/>
        <sz val="11"/>
        <color rgb="FF0070C0"/>
        <rFont val="Avenir Next Regular"/>
      </rPr>
      <t xml:space="preserve"> </t>
    </r>
    <r>
      <rPr>
        <b/>
        <sz val="11"/>
        <color theme="8" tint="-0.249977111117893"/>
        <rFont val="Avenir Next Regular"/>
      </rPr>
      <t>POE24 /  2252</t>
    </r>
  </si>
  <si>
    <r>
      <t xml:space="preserve">ESE France   </t>
    </r>
    <r>
      <rPr>
        <b/>
        <sz val="11"/>
        <color theme="8" tint="-0.249977111117893"/>
        <rFont val="Avenir Next Regular"/>
      </rPr>
      <t>4500475131</t>
    </r>
  </si>
  <si>
    <r>
      <t xml:space="preserve">ESE France  </t>
    </r>
    <r>
      <rPr>
        <b/>
        <sz val="11"/>
        <color theme="8" tint="-0.249977111117893"/>
        <rFont val="Avenir Next Regular"/>
      </rPr>
      <t>4500475130</t>
    </r>
  </si>
  <si>
    <t>3487-0424</t>
  </si>
  <si>
    <t>JPC240404</t>
  </si>
  <si>
    <t>22.04/23.04</t>
  </si>
  <si>
    <t>REVIPLAST-VÉOLIA Brive</t>
  </si>
  <si>
    <t>REVIPLAST-VÉOLIA Limoges</t>
  </si>
  <si>
    <t>3489-0424</t>
  </si>
  <si>
    <t>PP broyé couleur chargé talc</t>
  </si>
  <si>
    <t>PPSEBS broyé couleur</t>
  </si>
  <si>
    <t>PP Racks broyer couleur</t>
  </si>
  <si>
    <t>PP PLV broyé couleur</t>
  </si>
  <si>
    <t>PP alilux</t>
  </si>
  <si>
    <t>3488-0424</t>
  </si>
  <si>
    <t>3483-0424</t>
  </si>
  <si>
    <t>SL240417</t>
  </si>
  <si>
    <t>SL240418</t>
  </si>
  <si>
    <t>GEMINI POE 24 2387</t>
  </si>
  <si>
    <t>JPC240405</t>
  </si>
  <si>
    <t>3491-0424</t>
  </si>
  <si>
    <r>
      <t>ESE France</t>
    </r>
    <r>
      <rPr>
        <b/>
        <sz val="11"/>
        <color rgb="FF0070C0"/>
        <rFont val="Avenir Next Regular"/>
      </rPr>
      <t xml:space="preserve"> 4500475130 </t>
    </r>
  </si>
  <si>
    <t>29.04`/30.04</t>
  </si>
  <si>
    <t>PEBD film 98% natuel en balles</t>
  </si>
  <si>
    <t>3493-0224</t>
  </si>
  <si>
    <t>MAI 2024</t>
  </si>
  <si>
    <t>03.05</t>
  </si>
  <si>
    <t>SL240501</t>
  </si>
  <si>
    <t>SL240502</t>
  </si>
  <si>
    <t>GEMINI POE 24 2484</t>
  </si>
  <si>
    <t>3494-0424</t>
  </si>
  <si>
    <t>3492-0424</t>
  </si>
  <si>
    <t>JPC240501</t>
  </si>
  <si>
    <t xml:space="preserve">PP broyé couleur blanc/crème </t>
  </si>
  <si>
    <t>PP broyé couleur non chargé</t>
  </si>
  <si>
    <t>JPC240502</t>
  </si>
  <si>
    <t>PP big-bags B enballes</t>
  </si>
  <si>
    <t>PEBD film 98% naturel en balles</t>
  </si>
  <si>
    <t>PEBD film 90% naturel em balles</t>
  </si>
  <si>
    <t>GEMINI POE/24 2660</t>
  </si>
  <si>
    <t>14.05/15.05</t>
  </si>
  <si>
    <t>PMG nº8507</t>
  </si>
  <si>
    <t>19.04/22.04</t>
  </si>
  <si>
    <t>3495-0424</t>
  </si>
  <si>
    <t>PMG Veolia BCF22870007999</t>
  </si>
  <si>
    <t>3496-0424</t>
  </si>
  <si>
    <t>GEMINI POE 24/2340</t>
  </si>
  <si>
    <t>30.04/02.05 7H00</t>
  </si>
  <si>
    <t>3499-0424</t>
  </si>
  <si>
    <t>SL240503</t>
  </si>
  <si>
    <t>PEHD Caisses Broyé</t>
  </si>
  <si>
    <t>PEHD Broyé poubelles ( BAF)</t>
  </si>
  <si>
    <t>SL240419</t>
  </si>
  <si>
    <t>10/04 et 24/04</t>
  </si>
  <si>
    <t>PP ROTO</t>
  </si>
  <si>
    <t>3498-0424 / 3505-0424</t>
  </si>
  <si>
    <t>02.04</t>
  </si>
  <si>
    <t>SL240403</t>
  </si>
  <si>
    <t>09.04.2024</t>
  </si>
  <si>
    <t>3498-0424</t>
  </si>
  <si>
    <t>PEHD Tubes Naturel</t>
  </si>
  <si>
    <t>PEHD ROTO Broyé  BAF Habituel</t>
  </si>
  <si>
    <t>PEHD ROTO Broyé BAF Poubelles roto</t>
  </si>
  <si>
    <t>22.04.2024</t>
  </si>
  <si>
    <t>PEBD FILM</t>
  </si>
  <si>
    <t xml:space="preserve">3,620 Tonnes / Prix d'achat : 150 Euros </t>
  </si>
  <si>
    <t>3501-0424</t>
  </si>
  <si>
    <t>3500-0424</t>
  </si>
  <si>
    <t>11.04</t>
  </si>
  <si>
    <t>APET Cristal</t>
  </si>
  <si>
    <t>3497-0424</t>
  </si>
  <si>
    <t>SL240312A</t>
  </si>
  <si>
    <t>SL240312B</t>
  </si>
  <si>
    <t>3503-0424</t>
  </si>
  <si>
    <t>3506-0424</t>
  </si>
  <si>
    <t>Retour matière NC</t>
  </si>
  <si>
    <t>PA Broyé pollué</t>
  </si>
  <si>
    <t>980 Euros</t>
  </si>
  <si>
    <t>refacturation à 990 Euros</t>
  </si>
  <si>
    <t>PKM EXPRESS</t>
  </si>
  <si>
    <t>Reviplast-VÉOLIA Limoges</t>
  </si>
  <si>
    <t>JPC240503</t>
  </si>
  <si>
    <t>GEMINI POE 24 2887</t>
  </si>
  <si>
    <t>15.05/21.05</t>
  </si>
  <si>
    <t>SL240504</t>
  </si>
  <si>
    <t>SL240505</t>
  </si>
  <si>
    <t>SL240506</t>
  </si>
  <si>
    <t>EDOVA Environnement (57)</t>
  </si>
  <si>
    <t>PP Ficelles en balles</t>
  </si>
  <si>
    <t>JPC240504</t>
  </si>
  <si>
    <t>PP broyé couleur chargé</t>
  </si>
  <si>
    <t>BUTIN CHANEL Compiègne</t>
  </si>
  <si>
    <t>SL240507</t>
  </si>
  <si>
    <t>24.05/27.05</t>
  </si>
  <si>
    <t>DCDIS Corbie 80</t>
  </si>
  <si>
    <t>LDPE Film 99% Naturel en balles</t>
  </si>
  <si>
    <t>SL240508</t>
  </si>
  <si>
    <t>30.05/31.05</t>
  </si>
  <si>
    <t>27.05</t>
  </si>
  <si>
    <t>27.05/28.05 10H00</t>
  </si>
  <si>
    <t>27.05/29.05 8H00</t>
  </si>
  <si>
    <t>28.05</t>
  </si>
  <si>
    <r>
      <t xml:space="preserve">PMG chez Véolia Etalles </t>
    </r>
    <r>
      <rPr>
        <b/>
        <sz val="9"/>
        <color rgb="FF0070C0"/>
        <rFont val="Avenir Next Regular"/>
      </rPr>
      <t>BCF22870008658</t>
    </r>
  </si>
  <si>
    <t>29.05/30.05</t>
  </si>
  <si>
    <t>JPC240506</t>
  </si>
  <si>
    <t>GEMINI POE 24 3063</t>
  </si>
  <si>
    <t>PMG nº 8613</t>
  </si>
  <si>
    <t xml:space="preserve">JUIN </t>
  </si>
  <si>
    <t>SL240601</t>
  </si>
  <si>
    <t>03.06</t>
  </si>
  <si>
    <t>PEHD Racks</t>
  </si>
  <si>
    <t>DEFEAUS HERMES</t>
  </si>
  <si>
    <t xml:space="preserve">Transport à refacturer </t>
  </si>
  <si>
    <t>270 Euros</t>
  </si>
  <si>
    <t>JPC240601</t>
  </si>
  <si>
    <t>VEOLIA PMG</t>
  </si>
  <si>
    <t>PEBD film 90% em balles</t>
  </si>
  <si>
    <t>PEBD film 80% em balles</t>
  </si>
  <si>
    <t>PEBD film couleur em balles</t>
  </si>
  <si>
    <t>GEMINI POE/24 3215</t>
  </si>
  <si>
    <t>JPC240602</t>
  </si>
  <si>
    <t>03.06/05.06</t>
  </si>
  <si>
    <t>REVIPLAST ORTHEZ</t>
  </si>
  <si>
    <t>PEBD film 98% em balles</t>
  </si>
  <si>
    <t>PEBD film 95% em balles</t>
  </si>
  <si>
    <t>04.06/05.06</t>
  </si>
  <si>
    <t>JPC240603</t>
  </si>
  <si>
    <t>GEMINI POE/24 3226</t>
  </si>
  <si>
    <t>GEMINI POE 24 3064</t>
  </si>
  <si>
    <t>JPC240604</t>
  </si>
  <si>
    <t>3509-0524</t>
  </si>
  <si>
    <t>3512-0524</t>
  </si>
  <si>
    <t>GEMINI POE 24 3237</t>
  </si>
  <si>
    <t>3510-0524</t>
  </si>
  <si>
    <r>
      <t xml:space="preserve">RECYTHERM  </t>
    </r>
    <r>
      <rPr>
        <b/>
        <sz val="9"/>
        <color rgb="FF0070C0"/>
        <rFont val="Avenir Next Regular"/>
      </rPr>
      <t>720741</t>
    </r>
  </si>
  <si>
    <t>3507-0524</t>
  </si>
  <si>
    <t xml:space="preserve">PAPI  </t>
  </si>
  <si>
    <t>05.06</t>
  </si>
  <si>
    <t>Echange Grillagés</t>
  </si>
  <si>
    <t>Tarif 307 Euros</t>
  </si>
  <si>
    <t>SL240602</t>
  </si>
  <si>
    <t>BUTIN CHANEL Q210001</t>
  </si>
  <si>
    <t xml:space="preserve">SFP THERMO </t>
  </si>
  <si>
    <t>PS plateaux Thermo Couleur</t>
  </si>
  <si>
    <t>SL240603</t>
  </si>
  <si>
    <t>04.06</t>
  </si>
  <si>
    <r>
      <t>ESE France</t>
    </r>
    <r>
      <rPr>
        <b/>
        <sz val="9"/>
        <color rgb="FF0070C0"/>
        <rFont val="Avenir Next Regular"/>
      </rPr>
      <t xml:space="preserve"> 4500475130 </t>
    </r>
  </si>
  <si>
    <t>SL240604</t>
  </si>
  <si>
    <t>BUTIN (CHANEL)</t>
  </si>
  <si>
    <t>PS Plateaux Thermo COuleur</t>
  </si>
  <si>
    <t>GEMINI POE 24 3033</t>
  </si>
  <si>
    <t>PEBD film 95% en balles</t>
  </si>
  <si>
    <t>PEBD film 98% en balles</t>
  </si>
  <si>
    <t>REVIPLAST LE BLANC</t>
  </si>
  <si>
    <t>JPC240605</t>
  </si>
  <si>
    <t>07.06/10.06 8H30</t>
  </si>
  <si>
    <t>SL240605</t>
  </si>
  <si>
    <t>EUREAUSOURCE 15</t>
  </si>
  <si>
    <t>PEBD Bouchons</t>
  </si>
  <si>
    <t>07.06/10.06</t>
  </si>
  <si>
    <t>3515-0524</t>
  </si>
  <si>
    <t>3511-0524</t>
  </si>
  <si>
    <r>
      <t xml:space="preserve">ESE France </t>
    </r>
    <r>
      <rPr>
        <b/>
        <sz val="9"/>
        <color theme="4"/>
        <rFont val="Avenir Next Regular"/>
      </rPr>
      <t>4500471077</t>
    </r>
  </si>
  <si>
    <t>3514-0524</t>
  </si>
  <si>
    <t>3513-0524</t>
  </si>
  <si>
    <t>3516-0524</t>
  </si>
  <si>
    <r>
      <t xml:space="preserve">RECYTHERM   </t>
    </r>
    <r>
      <rPr>
        <b/>
        <sz val="9"/>
        <color theme="8" tint="-0.249977111117893"/>
        <rFont val="Avenir Next Regular"/>
      </rPr>
      <t>720833</t>
    </r>
  </si>
  <si>
    <t>SL240606</t>
  </si>
  <si>
    <t>BUTIN  (Dpt 94)</t>
  </si>
  <si>
    <t>PLASTICOS LARROSSA</t>
  </si>
  <si>
    <t>PVC/PVDC  Bobines Cristal</t>
  </si>
  <si>
    <t>DELTA DIVISION</t>
  </si>
  <si>
    <t>06.06/07.06</t>
  </si>
  <si>
    <t>3518-0624</t>
  </si>
  <si>
    <t>3517-0624</t>
  </si>
  <si>
    <t>JPC240606</t>
  </si>
  <si>
    <t>SL240607</t>
  </si>
  <si>
    <t>12.06</t>
  </si>
  <si>
    <t>12.06/14.06</t>
  </si>
  <si>
    <t>12.06/13.06</t>
  </si>
  <si>
    <t>10.06/11.06</t>
  </si>
  <si>
    <t>3520-0624</t>
  </si>
  <si>
    <t>GEMINI POE/24 3285</t>
  </si>
  <si>
    <t>3521-0624</t>
  </si>
  <si>
    <t>SL240608</t>
  </si>
  <si>
    <t>SL240609</t>
  </si>
  <si>
    <t>REMYPLAST</t>
  </si>
  <si>
    <t>BUTIN (DESRUES) 5 pal.</t>
  </si>
  <si>
    <t>3519-0624</t>
  </si>
  <si>
    <t>RECYTHERM 720936</t>
  </si>
  <si>
    <t>JPC240607</t>
  </si>
  <si>
    <t>JPC240608</t>
  </si>
  <si>
    <t>JPC240609</t>
  </si>
  <si>
    <t>GEMINI POE/24 3463</t>
  </si>
  <si>
    <t>3524-0624</t>
  </si>
  <si>
    <t>17.06/18.06 10H00 Crissey</t>
  </si>
  <si>
    <t>SL240610</t>
  </si>
  <si>
    <t>19.06.20.06</t>
  </si>
  <si>
    <t>GEMINI POE 24 3398</t>
  </si>
  <si>
    <t>19.06/20.06</t>
  </si>
  <si>
    <t>PMG nº 8872</t>
  </si>
  <si>
    <t xml:space="preserve">18.06 -&gt; Mercredi 19.06 9H </t>
  </si>
  <si>
    <t>SL240611</t>
  </si>
  <si>
    <t>21.06</t>
  </si>
  <si>
    <t>Tarif: 220 Euros</t>
  </si>
  <si>
    <t>Transport à refacturer :</t>
  </si>
  <si>
    <t>NOREVAL suite NCF Plateaux</t>
  </si>
  <si>
    <t>Tarif : 290 Euros</t>
  </si>
  <si>
    <t xml:space="preserve">Transport à refacturer: </t>
  </si>
  <si>
    <t>230 Euros</t>
  </si>
  <si>
    <t>PS Plateaux avec Carton</t>
  </si>
  <si>
    <t>LMIF / Fertrans</t>
  </si>
  <si>
    <t xml:space="preserve">06.06 / 07.06 --&gt; Rechargement le 20/06
</t>
  </si>
  <si>
    <t>JPC240610</t>
  </si>
  <si>
    <t xml:space="preserve">TCV </t>
  </si>
  <si>
    <t>GEMINI POE/24 3570</t>
  </si>
  <si>
    <t>PMG nº 8873</t>
  </si>
  <si>
    <t>28.06/01.07</t>
  </si>
  <si>
    <t>SL240614</t>
  </si>
  <si>
    <t>25.06</t>
  </si>
  <si>
    <t>RECYTHERM  721028</t>
  </si>
  <si>
    <t>11.07</t>
  </si>
  <si>
    <t>Tarif: 330 Euros</t>
  </si>
  <si>
    <t>PILLON</t>
  </si>
  <si>
    <t>3525-0624</t>
  </si>
  <si>
    <t>3526-0624 / 3527-0624</t>
  </si>
  <si>
    <r>
      <t xml:space="preserve">ESE France </t>
    </r>
    <r>
      <rPr>
        <b/>
        <sz val="9"/>
        <color theme="8" tint="-0.249977111117893"/>
        <rFont val="Avenir Next Regular"/>
      </rPr>
      <t xml:space="preserve">4500475130 </t>
    </r>
  </si>
  <si>
    <r>
      <t xml:space="preserve">ESE France </t>
    </r>
    <r>
      <rPr>
        <b/>
        <sz val="9"/>
        <color theme="8" tint="-0.249977111117893"/>
        <rFont val="Avenir Next Regular"/>
      </rPr>
      <t>4500477775</t>
    </r>
  </si>
  <si>
    <t>26.06/27.06</t>
  </si>
  <si>
    <t>JPC240611</t>
  </si>
  <si>
    <t>PEBD film 95% naturel en balles</t>
  </si>
  <si>
    <t>PEBD film 90% naturel en balles</t>
  </si>
  <si>
    <t>PEBD film 80% naturel en balles</t>
  </si>
  <si>
    <t>SL240612</t>
  </si>
  <si>
    <t>SL240613</t>
  </si>
  <si>
    <t>PP Racks</t>
  </si>
  <si>
    <t>26.06</t>
  </si>
  <si>
    <t>tarif : 290 Euros</t>
  </si>
  <si>
    <t>Transport à refacturer:</t>
  </si>
  <si>
    <t>01.07/03.07</t>
  </si>
  <si>
    <t>GEMINI POE/24 3694</t>
  </si>
  <si>
    <t>3530-0624</t>
  </si>
  <si>
    <t>SL240701</t>
  </si>
  <si>
    <t>02.07</t>
  </si>
  <si>
    <t>PP AQUILUX</t>
  </si>
  <si>
    <t>CLIENT</t>
  </si>
  <si>
    <t>SL240702</t>
  </si>
  <si>
    <t>04.07/05.07 9H00</t>
  </si>
  <si>
    <t>SL240703</t>
  </si>
  <si>
    <t>PEHD BROYÉ POUBELLES</t>
  </si>
  <si>
    <r>
      <t xml:space="preserve">RECYTHERM  </t>
    </r>
    <r>
      <rPr>
        <b/>
        <sz val="9"/>
        <color theme="4" tint="-0.249977111117893"/>
        <rFont val="Avenir Next Regular"/>
      </rPr>
      <t>721103</t>
    </r>
  </si>
  <si>
    <t>JPC240701</t>
  </si>
  <si>
    <t>PP broyé couleur  chargé</t>
  </si>
  <si>
    <t>3531-0624</t>
  </si>
  <si>
    <t>3532-0624</t>
  </si>
  <si>
    <t>3528-0624</t>
  </si>
  <si>
    <t>3533-0624</t>
  </si>
  <si>
    <t>PP akilux broyé couleur</t>
  </si>
  <si>
    <t>PP extrusion couleur broyé</t>
  </si>
  <si>
    <t>PP injection couleur broyé</t>
  </si>
  <si>
    <t>3534-0624</t>
  </si>
  <si>
    <t>3529-0624</t>
  </si>
  <si>
    <t>SL240704</t>
  </si>
  <si>
    <t>DEFEAUS</t>
  </si>
  <si>
    <t>PEBD Bouchons à Broyer</t>
  </si>
  <si>
    <t>05.07</t>
  </si>
  <si>
    <t>SL240705</t>
  </si>
  <si>
    <t>08.07</t>
  </si>
  <si>
    <t>SL240706</t>
  </si>
  <si>
    <t>BUTIN CHANEL Chamant</t>
  </si>
  <si>
    <t>JPC240612</t>
  </si>
  <si>
    <t>GEMINI POE/24 3698</t>
  </si>
  <si>
    <t>JPC240702</t>
  </si>
  <si>
    <t>12.07/15.07</t>
  </si>
  <si>
    <t>REVIPLAST Limoges</t>
  </si>
  <si>
    <t>GEMINI POE/24 3948</t>
  </si>
  <si>
    <t>JPC240703</t>
  </si>
  <si>
    <t>09.07/10.07</t>
  </si>
  <si>
    <t>GEMINI POE/24 3949</t>
  </si>
  <si>
    <t>PEBD film 90% en balles</t>
  </si>
  <si>
    <t>BUTIN (CHANEL) Compiègne</t>
  </si>
  <si>
    <t>10.07</t>
  </si>
  <si>
    <t>Tarif 241 Euros</t>
  </si>
  <si>
    <t>3535-0624</t>
  </si>
  <si>
    <t>3543-0612</t>
  </si>
  <si>
    <t>3535-0624 / 3538-0624</t>
  </si>
  <si>
    <t>3536-0624</t>
  </si>
  <si>
    <t>SL240707</t>
  </si>
  <si>
    <t>3540-0624</t>
  </si>
  <si>
    <t>3542-0624</t>
  </si>
  <si>
    <t>3541-0624</t>
  </si>
  <si>
    <t>SL240615</t>
  </si>
  <si>
    <t>27.06</t>
  </si>
  <si>
    <t>PP Pièces Roto à broyer</t>
  </si>
  <si>
    <t>3545-0624</t>
  </si>
  <si>
    <t xml:space="preserve">  DVC</t>
  </si>
  <si>
    <t>PEBD film 60% em balles</t>
  </si>
  <si>
    <t>3549-0724</t>
  </si>
  <si>
    <t>3548-0724</t>
  </si>
  <si>
    <t>12.07/15.07 8H00</t>
  </si>
  <si>
    <t>PEBD Film Naturel en bobines</t>
  </si>
  <si>
    <t>PEBD film 100%</t>
  </si>
  <si>
    <t>JPC240704</t>
  </si>
  <si>
    <t>17.07/18.07</t>
  </si>
  <si>
    <t>PMG nº 9015</t>
  </si>
  <si>
    <t>21.07/22.07</t>
  </si>
  <si>
    <t>GEMINI POE/24 4048</t>
  </si>
  <si>
    <t>16.07/17.07</t>
  </si>
  <si>
    <t>SL240709</t>
  </si>
  <si>
    <r>
      <t xml:space="preserve">BUTIN CHANEL </t>
    </r>
    <r>
      <rPr>
        <b/>
        <sz val="9"/>
        <color rgb="FF0070C0"/>
        <rFont val="Avenir Next Regular"/>
      </rPr>
      <t>Q25671330</t>
    </r>
  </si>
  <si>
    <t>19.07 13H30 / 22.07</t>
  </si>
  <si>
    <r>
      <t xml:space="preserve">ARFP </t>
    </r>
    <r>
      <rPr>
        <b/>
        <sz val="9"/>
        <color rgb="FF0070C0"/>
        <rFont val="Avenir Next Regular"/>
      </rPr>
      <t>AP24/00594</t>
    </r>
  </si>
  <si>
    <t>3546-0624</t>
  </si>
  <si>
    <t>PEBD Film 95% Naturel</t>
  </si>
  <si>
    <t>PEBD film 90% Naturel</t>
  </si>
  <si>
    <t>SL240710</t>
  </si>
  <si>
    <t>SL240616</t>
  </si>
  <si>
    <t>SL240711</t>
  </si>
  <si>
    <t>22.07</t>
  </si>
  <si>
    <t>3552-0724</t>
  </si>
  <si>
    <t>RECYTHERM  721169</t>
  </si>
  <si>
    <t>3550-0724</t>
  </si>
  <si>
    <t>3551-0724</t>
  </si>
  <si>
    <t>SL240708A</t>
  </si>
  <si>
    <t>SL240708B</t>
  </si>
  <si>
    <t>PEBD Film 100% Naturel</t>
  </si>
  <si>
    <t>SL240712</t>
  </si>
  <si>
    <t>DEVRIES</t>
  </si>
  <si>
    <t>PSE Blanc</t>
  </si>
  <si>
    <t>PSE Gris et blanc</t>
  </si>
  <si>
    <t>23.07/24.07 9H30</t>
  </si>
  <si>
    <t>3553-0724</t>
  </si>
  <si>
    <r>
      <t xml:space="preserve">ESE France </t>
    </r>
    <r>
      <rPr>
        <b/>
        <sz val="9"/>
        <color rgb="FF0070C0"/>
        <rFont val="Avenir Next Regular"/>
      </rPr>
      <t>4500479421</t>
    </r>
  </si>
  <si>
    <t>AOÛT 2024</t>
  </si>
  <si>
    <t>SL240801</t>
  </si>
  <si>
    <t>PSE Blanc Compacté</t>
  </si>
  <si>
    <r>
      <t xml:space="preserve">GDA Environnement  </t>
    </r>
    <r>
      <rPr>
        <b/>
        <sz val="9"/>
        <color rgb="FF0070C0"/>
        <rFont val="Avenir Next Regular"/>
      </rPr>
      <t>GD10539</t>
    </r>
  </si>
  <si>
    <t xml:space="preserve"> * Livraison chez Atlantide </t>
  </si>
  <si>
    <t>24.07/25.07</t>
  </si>
  <si>
    <t>SL240802</t>
  </si>
  <si>
    <t>PEBD Film 98% Naturel</t>
  </si>
  <si>
    <t>PEBD Film 60% Naturel</t>
  </si>
  <si>
    <t>3556-0724</t>
  </si>
  <si>
    <r>
      <t xml:space="preserve">GEMINI </t>
    </r>
    <r>
      <rPr>
        <b/>
        <sz val="9"/>
        <color rgb="FF0070C0"/>
        <rFont val="Avenir Next Regular"/>
      </rPr>
      <t>POE 24 4125</t>
    </r>
  </si>
  <si>
    <t xml:space="preserve">TT PLAST 921013. </t>
  </si>
  <si>
    <t xml:space="preserve">TOUSSAC / </t>
  </si>
  <si>
    <t>29.07 / 31.07</t>
  </si>
  <si>
    <t>GDA Environnement ( 70) GD10529</t>
  </si>
  <si>
    <t>SL240803</t>
  </si>
  <si>
    <t>30.07/31.07</t>
  </si>
  <si>
    <t>SL240713</t>
  </si>
  <si>
    <t>3554-0724</t>
  </si>
  <si>
    <t>3555-0724</t>
  </si>
  <si>
    <t>SL240804</t>
  </si>
  <si>
    <t>RECYTHERM</t>
  </si>
  <si>
    <t>PS Thermo Blanc</t>
  </si>
  <si>
    <t>PS THERMO COULEUR</t>
  </si>
  <si>
    <t>01.08/02.08 9H00</t>
  </si>
  <si>
    <t>02.08</t>
  </si>
  <si>
    <t>SL240805</t>
  </si>
  <si>
    <t>3560-0724</t>
  </si>
  <si>
    <t>3562-0724</t>
  </si>
  <si>
    <t>3558-0724</t>
  </si>
  <si>
    <t>SL240806</t>
  </si>
  <si>
    <t>08.08</t>
  </si>
  <si>
    <t>19.07</t>
  </si>
  <si>
    <t>PS Thermo</t>
  </si>
  <si>
    <t>Refacturation à Butin</t>
  </si>
  <si>
    <t>ARFP AP24/00647</t>
  </si>
  <si>
    <t>ARFP AP24/00662</t>
  </si>
  <si>
    <t>PEHD Tubes Nat</t>
  </si>
  <si>
    <t>PEBD Inj Bouchons nat</t>
  </si>
  <si>
    <t>3561-0724</t>
  </si>
  <si>
    <t xml:space="preserve">250 Euros HT </t>
  </si>
  <si>
    <t>3561-0724 / 3563-0724</t>
  </si>
  <si>
    <t>ARFP AP24/00664</t>
  </si>
  <si>
    <t>3564-0724</t>
  </si>
  <si>
    <t>3565-0724</t>
  </si>
  <si>
    <t>JPC240801</t>
  </si>
  <si>
    <t>PEBD 98% en balles</t>
  </si>
  <si>
    <t>PEBD 95% en balles</t>
  </si>
  <si>
    <t>PEBD 90% en balles</t>
  </si>
  <si>
    <t>PEBD couleur en balles</t>
  </si>
  <si>
    <t>13.08/14.08</t>
  </si>
  <si>
    <t>PP big-bags A em balles</t>
  </si>
  <si>
    <t>PP big-bags B em balles</t>
  </si>
  <si>
    <t>3559-0724</t>
  </si>
  <si>
    <t>3566-0824</t>
  </si>
  <si>
    <t>3557-0724 / 3567-0824</t>
  </si>
  <si>
    <t>GEMINI POE/24 4607</t>
  </si>
  <si>
    <t>3568-0824</t>
  </si>
  <si>
    <t>JPC240802</t>
  </si>
  <si>
    <t>REVIPLAST BRIVE</t>
  </si>
  <si>
    <t>GEMINI POE/24 4789</t>
  </si>
  <si>
    <t>LDPE Film 98% Naturel en balles</t>
  </si>
  <si>
    <t>LDPE Film 95% Naturel en balles</t>
  </si>
  <si>
    <t>LDPE Film 90% Naturel en balles</t>
  </si>
  <si>
    <t>LDPE Film 80% Naturel en balles</t>
  </si>
  <si>
    <t>JPC240803</t>
  </si>
  <si>
    <t>28.08/29.08</t>
  </si>
  <si>
    <t>GEMINI POE/24 4790</t>
  </si>
  <si>
    <t>SL240807</t>
  </si>
  <si>
    <t>23.08</t>
  </si>
  <si>
    <t>SL240808</t>
  </si>
  <si>
    <t>DCDIS</t>
  </si>
  <si>
    <t>Carton 1.05</t>
  </si>
  <si>
    <t>BARON</t>
  </si>
  <si>
    <t>26.08/27.08</t>
  </si>
  <si>
    <t>23.08/26.08 9H30</t>
  </si>
  <si>
    <t>26.08/28.08</t>
  </si>
  <si>
    <t>28.08</t>
  </si>
  <si>
    <t>Echange Grillagés PAPI</t>
  </si>
  <si>
    <t>JPC240804</t>
  </si>
  <si>
    <t>PMG Nº 9016</t>
  </si>
  <si>
    <t>JPC240805</t>
  </si>
  <si>
    <t>PEDB 80% en balles</t>
  </si>
  <si>
    <t>GEMINI POE/24 4859</t>
  </si>
  <si>
    <t>3570-0824</t>
  </si>
  <si>
    <r>
      <t xml:space="preserve">GEMINI  </t>
    </r>
    <r>
      <rPr>
        <b/>
        <sz val="9"/>
        <color theme="8" tint="-0.249977111117893"/>
        <rFont val="Avenir Next Regular"/>
      </rPr>
      <t>POE 24/4792</t>
    </r>
  </si>
  <si>
    <t>29.08/30.08</t>
  </si>
  <si>
    <t>3572-0824</t>
  </si>
  <si>
    <t>3569-0824</t>
  </si>
  <si>
    <t>01.08 / 05.08</t>
  </si>
  <si>
    <t>SEPTEMBRE 2024</t>
  </si>
  <si>
    <t>SL240901</t>
  </si>
  <si>
    <t>PEHD ROTO BROYE</t>
  </si>
  <si>
    <t>SL240902</t>
  </si>
  <si>
    <t>03.09</t>
  </si>
  <si>
    <t>JPC240901</t>
  </si>
  <si>
    <t>GEMINI POE/24 4909</t>
  </si>
  <si>
    <t>GEMINI POE/24 4927</t>
  </si>
  <si>
    <t>03.09/05.09</t>
  </si>
  <si>
    <t>03.09/04.09</t>
  </si>
  <si>
    <t>3577-0824</t>
  </si>
  <si>
    <t>3578-0824</t>
  </si>
  <si>
    <t>APET Cristal Thermo</t>
  </si>
  <si>
    <t>SL240903</t>
  </si>
  <si>
    <t>SL240904</t>
  </si>
  <si>
    <t xml:space="preserve">BUTIN CHANEL </t>
  </si>
  <si>
    <t>3574-0824</t>
  </si>
  <si>
    <t>3579-0824</t>
  </si>
  <si>
    <t>PPSEBS couleur broyé</t>
  </si>
  <si>
    <t>PP PLV extrusion couleur broyé</t>
  </si>
  <si>
    <t>PP broyé couleur  chargé talc</t>
  </si>
  <si>
    <t xml:space="preserve">PP injection broyé couleur </t>
  </si>
  <si>
    <t>JPC240902</t>
  </si>
  <si>
    <t>JPC240903</t>
  </si>
  <si>
    <t>GEMINI POE/24 5084</t>
  </si>
  <si>
    <t>10.09</t>
  </si>
  <si>
    <t>07.08</t>
  </si>
  <si>
    <t>3575-0824</t>
  </si>
  <si>
    <t>3576-0824</t>
  </si>
  <si>
    <t>SL240809</t>
  </si>
  <si>
    <t>28.08.2024</t>
  </si>
  <si>
    <t>PP Pièces Roto</t>
  </si>
  <si>
    <t>3580-0824</t>
  </si>
  <si>
    <t>11.09/12.09</t>
  </si>
  <si>
    <t>SL240905</t>
  </si>
  <si>
    <t>EUREKA PLAST</t>
  </si>
  <si>
    <t>PEBD Granulés Nat</t>
  </si>
  <si>
    <t>SL240906</t>
  </si>
  <si>
    <t>11.09/13.09</t>
  </si>
  <si>
    <t>12.09</t>
  </si>
  <si>
    <t>JPC240904</t>
  </si>
  <si>
    <t>GEMINI POE/24 5144</t>
  </si>
  <si>
    <t>12.09/13.09</t>
  </si>
  <si>
    <t>SL240907</t>
  </si>
  <si>
    <t>AUTOLIV</t>
  </si>
  <si>
    <t>PS Plateaux Thermo</t>
  </si>
  <si>
    <t>SL240908</t>
  </si>
  <si>
    <t>BUTIN CHANEL COMPIÈGNE</t>
  </si>
  <si>
    <t>JPC240905</t>
  </si>
  <si>
    <t>3581-0924</t>
  </si>
  <si>
    <t>3582-0924</t>
  </si>
  <si>
    <t>GEMINI POE/24 5171</t>
  </si>
  <si>
    <t>JPC240906</t>
  </si>
  <si>
    <t>ABS injection broyé couleur</t>
  </si>
  <si>
    <t>PMG Nº5136</t>
  </si>
  <si>
    <t>RAVAGO IITALIA nº10601296</t>
  </si>
  <si>
    <t>17.09/ 18.09</t>
  </si>
  <si>
    <t>24.09</t>
  </si>
  <si>
    <t>JPC240907</t>
  </si>
  <si>
    <t>Reviplast Orthez &amp; St Palais</t>
  </si>
  <si>
    <t>LDPE couleur en balles</t>
  </si>
  <si>
    <t>19.09/23.09</t>
  </si>
  <si>
    <t>GEMINI POE/24 5290</t>
  </si>
  <si>
    <t>SL240909</t>
  </si>
  <si>
    <t>OCTOBRE 2024</t>
  </si>
  <si>
    <t>03.10.2024</t>
  </si>
  <si>
    <t xml:space="preserve"> </t>
  </si>
  <si>
    <t>Agglo Beauvais</t>
  </si>
  <si>
    <t>330 Euros</t>
  </si>
  <si>
    <t>19.09</t>
  </si>
  <si>
    <t>18.09</t>
  </si>
  <si>
    <t>SL240910</t>
  </si>
  <si>
    <t>SL240911</t>
  </si>
  <si>
    <t>EUREAUSOURCE 84</t>
  </si>
  <si>
    <t>PEBD bouchons à broyer</t>
  </si>
  <si>
    <t>20.09 / 23.09</t>
  </si>
  <si>
    <t>23.09</t>
  </si>
  <si>
    <t>SL240912</t>
  </si>
  <si>
    <t>23.09/24.09 9H00</t>
  </si>
  <si>
    <r>
      <t xml:space="preserve">GEMINI </t>
    </r>
    <r>
      <rPr>
        <b/>
        <sz val="9"/>
        <color theme="8" tint="-0.249977111117893"/>
        <rFont val="Avenir Next Regular"/>
      </rPr>
      <t xml:space="preserve"> POE/24 5362</t>
    </r>
  </si>
  <si>
    <t>SL240913</t>
  </si>
  <si>
    <t>SL240914</t>
  </si>
  <si>
    <t>3583-0924</t>
  </si>
  <si>
    <t>25.09/27.09</t>
  </si>
  <si>
    <t>SL240915</t>
  </si>
  <si>
    <t>25.09/26.09 9H30</t>
  </si>
  <si>
    <t>GEMINI POE 24 5383</t>
  </si>
  <si>
    <t>PET Bonbonnes en balles</t>
  </si>
  <si>
    <t>SL240916</t>
  </si>
  <si>
    <t>27.09</t>
  </si>
  <si>
    <t xml:space="preserve">PEBD Film Mix Couleur </t>
  </si>
  <si>
    <t>PEBD Film 90% naturel</t>
  </si>
  <si>
    <t>3584-0924</t>
  </si>
  <si>
    <t>04.10</t>
  </si>
  <si>
    <t>PEBD Couleur em balles</t>
  </si>
  <si>
    <t>SL241001</t>
  </si>
  <si>
    <t>16.09/17.09</t>
  </si>
  <si>
    <t>3587-0924</t>
  </si>
  <si>
    <t>3588-0924</t>
  </si>
  <si>
    <t>3589-0924</t>
  </si>
  <si>
    <t>3585-0924</t>
  </si>
  <si>
    <r>
      <t xml:space="preserve">NEVEUX SEBICO  </t>
    </r>
    <r>
      <rPr>
        <b/>
        <sz val="9"/>
        <color theme="4"/>
        <rFont val="Avenir Next Regular"/>
      </rPr>
      <t>CFF24NEV00936</t>
    </r>
    <r>
      <rPr>
        <b/>
        <sz val="9"/>
        <rFont val="Avenir Next Regular"/>
      </rPr>
      <t xml:space="preserve"> </t>
    </r>
  </si>
  <si>
    <t>01.10/02.10</t>
  </si>
  <si>
    <t>3586-0924</t>
  </si>
  <si>
    <t>refacturation BUTIN</t>
  </si>
  <si>
    <t>PASSEL -&gt; Monteux</t>
  </si>
  <si>
    <t>Livraison BB's</t>
  </si>
  <si>
    <t>265 Euros</t>
  </si>
  <si>
    <t>JPC241001</t>
  </si>
  <si>
    <t>REVIPLAST LIMOGES</t>
  </si>
  <si>
    <t>GEMINI POE/24 5571</t>
  </si>
  <si>
    <t>3595.-0924</t>
  </si>
  <si>
    <t>SL241002</t>
  </si>
  <si>
    <t>03.10</t>
  </si>
  <si>
    <t>04.10/07.10</t>
  </si>
  <si>
    <t>JPC241002</t>
  </si>
  <si>
    <t>JPC241003</t>
  </si>
  <si>
    <t>CIFRA nº20240495</t>
  </si>
  <si>
    <t>PVC tubes broyé couleur</t>
  </si>
  <si>
    <t>11.10/14.10</t>
  </si>
  <si>
    <t>18.10/21.10</t>
  </si>
  <si>
    <t>SL241004</t>
  </si>
  <si>
    <t>EDOVA Environnement</t>
  </si>
  <si>
    <t>Les Plastiques recyclés de L'Ouest</t>
  </si>
  <si>
    <t>SL241005</t>
  </si>
  <si>
    <t>DCDIS 80</t>
  </si>
  <si>
    <t>PP Big-bags A &amp; B en mélange</t>
  </si>
  <si>
    <t xml:space="preserve">LAMBERT </t>
  </si>
  <si>
    <t>09.10/10.10</t>
  </si>
  <si>
    <t>PEBD  Expansé Coloré en pains</t>
  </si>
  <si>
    <t>3593-0924</t>
  </si>
  <si>
    <t>3596-0924</t>
  </si>
  <si>
    <r>
      <t xml:space="preserve">SFP  THERMO </t>
    </r>
    <r>
      <rPr>
        <b/>
        <sz val="9"/>
        <color theme="4"/>
        <rFont val="Avenir Next Regular"/>
      </rPr>
      <t>235124</t>
    </r>
  </si>
  <si>
    <t>ARFP AP24/00873 VDE</t>
  </si>
  <si>
    <t>PEBD Film 98% Naturel en balles</t>
  </si>
  <si>
    <t>3,070 Tonnes</t>
  </si>
  <si>
    <t>SL241006</t>
  </si>
  <si>
    <t>JPC241004</t>
  </si>
  <si>
    <t>ECOPLASTIC</t>
  </si>
  <si>
    <t>KOREMPLAST</t>
  </si>
  <si>
    <t>PEHD broyé lavé couleur</t>
  </si>
  <si>
    <t>JPC241006</t>
  </si>
  <si>
    <t>GEMINI POE/24 5671</t>
  </si>
  <si>
    <t xml:space="preserve">PP Big-bags A </t>
  </si>
  <si>
    <t xml:space="preserve">PP Big-bags B </t>
  </si>
  <si>
    <t>SL241007</t>
  </si>
  <si>
    <t>DESRUES (BUTIN)</t>
  </si>
  <si>
    <t>PEBD Film 98%Naturel</t>
  </si>
  <si>
    <t xml:space="preserve">08.10/09.10 </t>
  </si>
  <si>
    <t>3594-0924</t>
  </si>
  <si>
    <r>
      <t xml:space="preserve">ARFP </t>
    </r>
    <r>
      <rPr>
        <b/>
        <sz val="9"/>
        <color theme="4"/>
        <rFont val="Avenir Next Regular"/>
      </rPr>
      <t>AP24/00851 VDE</t>
    </r>
  </si>
  <si>
    <t>3598-0924</t>
  </si>
  <si>
    <t>3597-0924</t>
  </si>
  <si>
    <r>
      <t xml:space="preserve">GEMINI </t>
    </r>
    <r>
      <rPr>
        <b/>
        <sz val="9"/>
        <color theme="8" tint="-0.249977111117893"/>
        <rFont val="Avenir Next Regular"/>
      </rPr>
      <t xml:space="preserve"> POE/24 5476</t>
    </r>
  </si>
  <si>
    <t>3600-1024</t>
  </si>
  <si>
    <t>16.10</t>
  </si>
  <si>
    <t>SL241008</t>
  </si>
  <si>
    <t>11.10</t>
  </si>
  <si>
    <t>SL241009</t>
  </si>
  <si>
    <t>EUREAUSOURCES 84</t>
  </si>
  <si>
    <t>SL241010</t>
  </si>
  <si>
    <t>PSE Compacté blanc en pains</t>
  </si>
  <si>
    <t>GDA Environnement GD10630</t>
  </si>
  <si>
    <t>JPC241007</t>
  </si>
  <si>
    <t>NOVEMBRE 2024</t>
  </si>
  <si>
    <t>04.11/05.11</t>
  </si>
  <si>
    <t>JPC241101</t>
  </si>
  <si>
    <t>CIFRA nº20240505</t>
  </si>
  <si>
    <t>30.10/31.10</t>
  </si>
  <si>
    <t>15.10/17.10</t>
  </si>
  <si>
    <t>JPC241008</t>
  </si>
  <si>
    <t>GEMINI POE/24 5777</t>
  </si>
  <si>
    <t>SL241011</t>
  </si>
  <si>
    <t>BUTIN DESRUES</t>
  </si>
  <si>
    <t>14.10 9H00</t>
  </si>
  <si>
    <t>14.10/16.10</t>
  </si>
  <si>
    <t>SL241012</t>
  </si>
  <si>
    <t xml:space="preserve">F.E.R </t>
  </si>
  <si>
    <t>14.10 /15.10 9H30</t>
  </si>
  <si>
    <t>GEMINI</t>
  </si>
  <si>
    <t>SL241013</t>
  </si>
  <si>
    <t>29.10</t>
  </si>
  <si>
    <t>DEFEAUS (Hermes)</t>
  </si>
  <si>
    <t>PS Plateaux Thermo Couleur (5 palettes)</t>
  </si>
  <si>
    <t>Butin</t>
  </si>
  <si>
    <t>17.10/18.10</t>
  </si>
  <si>
    <t>SL241014</t>
  </si>
  <si>
    <t>21.10</t>
  </si>
  <si>
    <t>3599-1024  / AV3602-1024 et FA 3603-1024</t>
  </si>
  <si>
    <t>SL241015</t>
  </si>
  <si>
    <t>BAF PE roto broyé</t>
  </si>
  <si>
    <t>21.10/22.10</t>
  </si>
  <si>
    <t>Flevopallets</t>
  </si>
  <si>
    <t>3605-1024</t>
  </si>
  <si>
    <t>23.10</t>
  </si>
  <si>
    <t>3606-1024</t>
  </si>
  <si>
    <r>
      <t xml:space="preserve">GEMINI </t>
    </r>
    <r>
      <rPr>
        <b/>
        <sz val="9"/>
        <color theme="4"/>
        <rFont val="Avenir Next Regular"/>
      </rPr>
      <t>POE/24 5651</t>
    </r>
  </si>
  <si>
    <t>3590-0924</t>
  </si>
  <si>
    <t>JPC241009</t>
  </si>
  <si>
    <t>SL241016</t>
  </si>
  <si>
    <t>24.10</t>
  </si>
  <si>
    <t>3607-1024</t>
  </si>
  <si>
    <t>3604-1024</t>
  </si>
  <si>
    <t>25.10/28.10</t>
  </si>
  <si>
    <t>JPC241010</t>
  </si>
  <si>
    <t>GEMINI POE/24 6007</t>
  </si>
  <si>
    <t>30.10.2024</t>
  </si>
  <si>
    <t>Arfp</t>
  </si>
  <si>
    <t>Eureausources</t>
  </si>
  <si>
    <t>Lmif</t>
  </si>
  <si>
    <t xml:space="preserve"> (Mise à dispositiondes Grillagés)</t>
  </si>
  <si>
    <t>14.11.2024</t>
  </si>
  <si>
    <t>PILON Trspt</t>
  </si>
  <si>
    <t>PEHD poubelles Broyé</t>
  </si>
  <si>
    <t>PEHD Poubelles Broyé</t>
  </si>
  <si>
    <t>SL241101</t>
  </si>
  <si>
    <t>3608-1024</t>
  </si>
  <si>
    <t>TCV / FERTRANS</t>
  </si>
  <si>
    <t>Cgt initial : 06/05 01.07/04.07</t>
  </si>
  <si>
    <t>Transport ALLER 735 Euros  ????</t>
  </si>
  <si>
    <t>GEMINI POE/24 6084</t>
  </si>
  <si>
    <t>29.10/30.10</t>
  </si>
  <si>
    <t>3609-1024</t>
  </si>
  <si>
    <t>3610-1024</t>
  </si>
  <si>
    <t>3601-1024</t>
  </si>
  <si>
    <t>3611-1024</t>
  </si>
  <si>
    <t>3612-1024</t>
  </si>
  <si>
    <t>SL241018</t>
  </si>
  <si>
    <t>CHANEL BUTIN</t>
  </si>
  <si>
    <t>SL241019</t>
  </si>
  <si>
    <t>31.10</t>
  </si>
  <si>
    <t>SL241020</t>
  </si>
  <si>
    <t>SFP THERMO (ARFP)</t>
  </si>
  <si>
    <t>PS Thermo blanc</t>
  </si>
  <si>
    <t>PS Thermo couleur</t>
  </si>
  <si>
    <t>SL241017</t>
  </si>
  <si>
    <t>06.11</t>
  </si>
  <si>
    <t>EUREKA</t>
  </si>
  <si>
    <t>PEBD granulés nat.</t>
  </si>
  <si>
    <t>client</t>
  </si>
  <si>
    <t>SL241102</t>
  </si>
  <si>
    <t>05.11</t>
  </si>
  <si>
    <t>31.10/04.11</t>
  </si>
  <si>
    <t>SL241103</t>
  </si>
  <si>
    <t>PA6 GF30 Broyé</t>
  </si>
  <si>
    <t>PA 6 Injection Noir broyé</t>
  </si>
  <si>
    <t>PA66GF35 Injection Broyé</t>
  </si>
  <si>
    <t>JPC241102</t>
  </si>
  <si>
    <t>GEMINI POE/24 6257</t>
  </si>
  <si>
    <t>05.11.2024</t>
  </si>
  <si>
    <t>Echange Bi-bennes</t>
  </si>
  <si>
    <t>BUTIN</t>
  </si>
  <si>
    <t>CHÂTEAU D'EAU (84)</t>
  </si>
  <si>
    <t>NPPM</t>
  </si>
  <si>
    <t>PP racks à broyer</t>
  </si>
  <si>
    <t>SL241104</t>
  </si>
  <si>
    <t>08.11/11.11</t>
  </si>
  <si>
    <t>PP Pièces Rotomoulage</t>
  </si>
  <si>
    <t>3613-1024</t>
  </si>
  <si>
    <t>PP Aquilux Compiègne</t>
  </si>
  <si>
    <t>PEHD Tubes naturel</t>
  </si>
  <si>
    <t>PEBD bouchons naturel</t>
  </si>
  <si>
    <t>29.10.2024</t>
  </si>
  <si>
    <t>CHANEL Chamant</t>
  </si>
  <si>
    <t>PEBD Film</t>
  </si>
  <si>
    <t>PA: 150 Euros</t>
  </si>
  <si>
    <t>3615-1024</t>
  </si>
  <si>
    <t>3614-1024</t>
  </si>
  <si>
    <t>SL241020 BIS</t>
  </si>
  <si>
    <t>3616-1024</t>
  </si>
  <si>
    <t>14.11</t>
  </si>
  <si>
    <t>13.11/14.11</t>
  </si>
  <si>
    <t xml:space="preserve">227 Euros </t>
  </si>
  <si>
    <t>3620-1124</t>
  </si>
  <si>
    <t>3618-1024</t>
  </si>
  <si>
    <t>3617-1024</t>
  </si>
  <si>
    <t>SL241105</t>
  </si>
  <si>
    <t>SL241106</t>
  </si>
  <si>
    <t>SL241107</t>
  </si>
  <si>
    <t>19.11</t>
  </si>
  <si>
    <t>21.11</t>
  </si>
  <si>
    <t>CHÂTEAU D'EAU 84</t>
  </si>
  <si>
    <t>Transport : 292 Euros</t>
  </si>
  <si>
    <t xml:space="preserve">Refacturation Château D'eau : </t>
  </si>
  <si>
    <t>350 Euros</t>
  </si>
  <si>
    <t>21.11.2024</t>
  </si>
  <si>
    <t>SL241108</t>
  </si>
  <si>
    <t>27.11</t>
  </si>
  <si>
    <t>DCDIS Corbie</t>
  </si>
  <si>
    <t>PEBD Film 99% naturel en balles</t>
  </si>
  <si>
    <t>TT PLAST 922115</t>
  </si>
  <si>
    <t>F.E.R ( Laboulet)</t>
  </si>
  <si>
    <t>SL241109</t>
  </si>
  <si>
    <t>22.11/25.11 9H00</t>
  </si>
  <si>
    <t>BUTIN ( CHANEL)</t>
  </si>
  <si>
    <t>PS Thermo Blanc Plateaux</t>
  </si>
  <si>
    <t>PS thermo Couleur Plateaux</t>
  </si>
  <si>
    <t>Lambert</t>
  </si>
  <si>
    <t>19.11.2024</t>
  </si>
  <si>
    <t>SL241110</t>
  </si>
  <si>
    <t>BUTIN ( CHANEL COMPIÈGNE)</t>
  </si>
  <si>
    <t>JPC241103</t>
  </si>
  <si>
    <t>GEMINI POE/24 6596</t>
  </si>
  <si>
    <t>25.11/25.11</t>
  </si>
  <si>
    <t>SL241111</t>
  </si>
  <si>
    <t>28.11</t>
  </si>
  <si>
    <t>27.11/28.11 7H30</t>
  </si>
  <si>
    <t>SL241112</t>
  </si>
  <si>
    <t>3623-1124</t>
  </si>
  <si>
    <t>3624-1124</t>
  </si>
  <si>
    <t>08.11/12.11</t>
  </si>
  <si>
    <t>DÉCEMBRE 2024</t>
  </si>
  <si>
    <t>SL241113</t>
  </si>
  <si>
    <t>Refacturation ARFP de 500 Euros pour impact transport transport ALLER</t>
  </si>
  <si>
    <t>DCDIS CORBIE</t>
  </si>
  <si>
    <t>SL241114</t>
  </si>
  <si>
    <t>28.11/29.11 9H30</t>
  </si>
  <si>
    <t>28.11/29.11 9H00</t>
  </si>
  <si>
    <t>04.12</t>
  </si>
  <si>
    <t>27.11.2024</t>
  </si>
  <si>
    <t>3625-1124</t>
  </si>
  <si>
    <r>
      <t xml:space="preserve">ESE France </t>
    </r>
    <r>
      <rPr>
        <b/>
        <sz val="9"/>
        <color theme="8" tint="-0.249977111117893"/>
        <rFont val="Avenir Next Regular"/>
      </rPr>
      <t>4500479421</t>
    </r>
  </si>
  <si>
    <t>3621-1124</t>
  </si>
  <si>
    <t>3627-1124</t>
  </si>
  <si>
    <t>3626-1124</t>
  </si>
  <si>
    <t>PP big-bags  B en balles</t>
  </si>
  <si>
    <t>PP Big-bags A en balles</t>
  </si>
  <si>
    <t>3628-1124</t>
  </si>
  <si>
    <r>
      <t xml:space="preserve">CLARAPLAST </t>
    </r>
    <r>
      <rPr>
        <b/>
        <sz val="9"/>
        <color theme="4"/>
        <rFont val="Avenir Next Regular"/>
      </rPr>
      <t>PO-10689</t>
    </r>
  </si>
  <si>
    <r>
      <t xml:space="preserve">RECYTHERM </t>
    </r>
    <r>
      <rPr>
        <b/>
        <sz val="9"/>
        <color theme="4" tint="-0.249977111117893"/>
        <rFont val="Avenir Next Regular"/>
      </rPr>
      <t>721836</t>
    </r>
  </si>
  <si>
    <t>3629-1124</t>
  </si>
  <si>
    <t>3630-1124</t>
  </si>
  <si>
    <r>
      <t xml:space="preserve">GEMINI </t>
    </r>
    <r>
      <rPr>
        <b/>
        <sz val="9"/>
        <color theme="8" tint="-0.249977111117893"/>
        <rFont val="Avenir Next Regular"/>
      </rPr>
      <t>POE24/6706</t>
    </r>
  </si>
  <si>
    <t>3631-1124</t>
  </si>
  <si>
    <r>
      <t xml:space="preserve">GEMINI </t>
    </r>
    <r>
      <rPr>
        <b/>
        <sz val="9"/>
        <color rgb="FF0070C0"/>
        <rFont val="Avenir Next Regular"/>
      </rPr>
      <t>POE/24 6650</t>
    </r>
  </si>
  <si>
    <t>JPC241201</t>
  </si>
  <si>
    <t>SFP</t>
  </si>
  <si>
    <t>OPS naturel en balles</t>
  </si>
  <si>
    <t>OPS densifié naturel</t>
  </si>
  <si>
    <t>OPS naturel en purges</t>
  </si>
  <si>
    <t>SL241201</t>
  </si>
  <si>
    <t>06.12</t>
  </si>
  <si>
    <t>3633-1124 / 3634-1124</t>
  </si>
  <si>
    <t>12.11.2024</t>
  </si>
  <si>
    <t>EureauSources Marolles</t>
  </si>
  <si>
    <t xml:space="preserve">Refacturation à </t>
  </si>
  <si>
    <t>3632-1124</t>
  </si>
  <si>
    <t>SL241202</t>
  </si>
  <si>
    <t>EUREAUSOURCES St Hippo</t>
  </si>
  <si>
    <t>TRITAN Bonbonnes en balles</t>
  </si>
  <si>
    <t>SL241203</t>
  </si>
  <si>
    <t>EUREAUSOURCES Teissières</t>
  </si>
  <si>
    <t>SL241204</t>
  </si>
  <si>
    <t>06.12/09.12</t>
  </si>
  <si>
    <t>SL241205</t>
  </si>
  <si>
    <t>BUTIN Chanel ( CHAMANT)</t>
  </si>
  <si>
    <t>SL241206</t>
  </si>
  <si>
    <t>11.12</t>
  </si>
  <si>
    <t>10.12</t>
  </si>
  <si>
    <t>3637-1124</t>
  </si>
  <si>
    <t>Dossier Defeaus Prestations (marge sur le mois)</t>
  </si>
  <si>
    <t>SL241115</t>
  </si>
  <si>
    <r>
      <t xml:space="preserve">ARFP </t>
    </r>
    <r>
      <rPr>
        <b/>
        <sz val="9"/>
        <color theme="8" tint="-0.249977111117893"/>
        <rFont val="Avenir Next Regular"/>
      </rPr>
      <t>AP24/01071</t>
    </r>
  </si>
  <si>
    <t>17.12</t>
  </si>
  <si>
    <t>SL241207</t>
  </si>
  <si>
    <t>16.12</t>
  </si>
  <si>
    <t>JPC241202</t>
  </si>
  <si>
    <t>PEBD film 80% en balles</t>
  </si>
  <si>
    <t>GEMINI POE/24 7128</t>
  </si>
  <si>
    <t>18.12</t>
  </si>
  <si>
    <t>20.12/23.12</t>
  </si>
  <si>
    <r>
      <t xml:space="preserve">ARFP </t>
    </r>
    <r>
      <rPr>
        <b/>
        <sz val="9"/>
        <color theme="8" tint="-0.249977111117893"/>
        <rFont val="Avenir Next Regular"/>
      </rPr>
      <t>AP24/01023</t>
    </r>
  </si>
  <si>
    <t>3642-1224</t>
  </si>
  <si>
    <t>13.12/17.12</t>
  </si>
  <si>
    <r>
      <t xml:space="preserve">GEMINI </t>
    </r>
    <r>
      <rPr>
        <b/>
        <sz val="9"/>
        <color theme="8" tint="-0.249977111117893"/>
        <rFont val="Avenir Next Regular"/>
      </rPr>
      <t>POE/24 6871</t>
    </r>
  </si>
  <si>
    <t>JPC241203</t>
  </si>
  <si>
    <t>26.12/27.12</t>
  </si>
  <si>
    <t>GEMINI POE/24 7201</t>
  </si>
  <si>
    <t>3644-1224</t>
  </si>
  <si>
    <t xml:space="preserve">Fertrans </t>
  </si>
  <si>
    <t>3645-1224</t>
  </si>
  <si>
    <t>3641-1224</t>
  </si>
  <si>
    <t>3647-1224</t>
  </si>
  <si>
    <t>3643-1224</t>
  </si>
  <si>
    <r>
      <t>GEMINI P</t>
    </r>
    <r>
      <rPr>
        <b/>
        <sz val="9"/>
        <color theme="8" tint="-0.249977111117893"/>
        <rFont val="Avenir Next Regular"/>
      </rPr>
      <t>OE/24 6871</t>
    </r>
  </si>
  <si>
    <t>3648-1224</t>
  </si>
  <si>
    <t>3651-1224</t>
  </si>
  <si>
    <t>10.12.2024</t>
  </si>
  <si>
    <t>STOCK</t>
  </si>
  <si>
    <t>1,925 Tonnes</t>
  </si>
  <si>
    <t>PEHD Ext naturel</t>
  </si>
  <si>
    <t>ARFP AP24/01173</t>
  </si>
  <si>
    <t>ARFP AP24/01131</t>
  </si>
  <si>
    <t>3652-1224</t>
  </si>
  <si>
    <t>Dossier EUREAUSOURCES MArolles Prestations (marge sur le mois)</t>
  </si>
  <si>
    <t>⚠️ Prévoir retrait de 9153  Euros de marge sur dossier NC ARFP  ( SL241103)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</si>
</sst>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_);[Red]\(#,##0\ &quot;€&quot;\)"/>
    <numFmt numFmtId="44" formatCode="_ * #,##0.00_)\ &quot;€&quot;_ ;_ * \(#,##0.00\)\ &quot;€&quot;_ ;_ * &quot;-&quot;??_)\ &quot;€&quot;_ ;_ @_ "/>
    <numFmt numFmtId="164" formatCode="0.000"/>
    <numFmt numFmtId="165" formatCode="#,##0.00&quot;€&quot;"/>
  </numFmts>
  <fonts count="7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Verdana"/>
      <family val="2"/>
    </font>
    <font>
      <sz val="11"/>
      <name val="Avenir Next Regular"/>
    </font>
    <font>
      <sz val="11"/>
      <color theme="1"/>
      <name val="Avenir Next Regular"/>
    </font>
    <font>
      <b/>
      <sz val="26"/>
      <color theme="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Avenir Next Regular"/>
    </font>
    <font>
      <b/>
      <sz val="11"/>
      <color theme="1"/>
      <name val="Avenir Next Regular"/>
    </font>
    <font>
      <b/>
      <sz val="10"/>
      <name val="Verdan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6"/>
      <name val="Verdana"/>
      <family val="2"/>
    </font>
    <font>
      <b/>
      <sz val="10"/>
      <name val="Avenir Book"/>
      <family val="2"/>
    </font>
    <font>
      <sz val="10"/>
      <name val="Avenir Book"/>
      <family val="2"/>
    </font>
    <font>
      <sz val="10"/>
      <color theme="1"/>
      <name val="Avenir Book"/>
      <family val="2"/>
    </font>
    <font>
      <sz val="10"/>
      <name val="Avenir"/>
      <family val="2"/>
    </font>
    <font>
      <b/>
      <sz val="12"/>
      <name val="Avenir Book"/>
      <family val="2"/>
    </font>
    <font>
      <b/>
      <sz val="8"/>
      <name val="Avenir Book"/>
      <family val="2"/>
    </font>
    <font>
      <sz val="8"/>
      <name val="Verdana"/>
      <family val="2"/>
    </font>
    <font>
      <i/>
      <sz val="12"/>
      <color theme="6"/>
      <name val="Calibri"/>
      <family val="2"/>
      <scheme val="minor"/>
    </font>
    <font>
      <b/>
      <sz val="11"/>
      <color rgb="FF0070C0"/>
      <name val="Avenir Next Regular"/>
    </font>
    <font>
      <b/>
      <sz val="11"/>
      <color rgb="FFFF0000"/>
      <name val="Avenir Next Regular"/>
    </font>
    <font>
      <b/>
      <sz val="11"/>
      <color theme="4"/>
      <name val="Avenir Next Regular"/>
    </font>
    <font>
      <sz val="10"/>
      <name val="Verdana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8" tint="-0.249977111117893"/>
      <name val="Avenir Next Regula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4" tint="-0.249977111117893"/>
      <name val="Avenir Next Regular"/>
    </font>
    <font>
      <b/>
      <sz val="11"/>
      <color theme="9" tint="-0.249977111117893"/>
      <name val="Avenir Next Regular"/>
    </font>
    <font>
      <i/>
      <sz val="14"/>
      <color theme="1"/>
      <name val="Helvetica"/>
      <family val="2"/>
    </font>
    <font>
      <b/>
      <sz val="10"/>
      <color rgb="FFFF0000"/>
      <name val="Verdana"/>
      <family val="2"/>
    </font>
    <font>
      <sz val="11"/>
      <color rgb="FFFF0000"/>
      <name val="Avenir Next Regular"/>
    </font>
    <font>
      <sz val="10"/>
      <color rgb="FFFF0000"/>
      <name val="Verdana"/>
      <family val="2"/>
    </font>
    <font>
      <i/>
      <sz val="11"/>
      <color rgb="FFFF0000"/>
      <name val="Avenir Next Regular"/>
    </font>
    <font>
      <sz val="12"/>
      <color theme="1"/>
      <name val="Calibri"/>
      <family val="2"/>
      <scheme val="minor"/>
    </font>
    <font>
      <b/>
      <sz val="11"/>
      <color rgb="FF00B0F0"/>
      <name val="Avenir Next Regular"/>
    </font>
    <font>
      <b/>
      <i/>
      <sz val="11"/>
      <color theme="1"/>
      <name val="Avenir Next Regular"/>
    </font>
    <font>
      <b/>
      <i/>
      <sz val="12"/>
      <color theme="6"/>
      <name val="Calibri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venir Next Regular"/>
    </font>
    <font>
      <b/>
      <i/>
      <sz val="12"/>
      <name val="Calibri"/>
      <family val="2"/>
      <scheme val="minor"/>
    </font>
    <font>
      <sz val="9"/>
      <name val="Avenir Next Regular"/>
    </font>
    <font>
      <b/>
      <sz val="9"/>
      <color theme="1"/>
      <name val="Avenir Next Regular"/>
    </font>
    <font>
      <sz val="9"/>
      <color theme="1"/>
      <name val="Avenir Next Regular"/>
    </font>
    <font>
      <i/>
      <sz val="9"/>
      <color theme="1"/>
      <name val="Avenir Next Regular"/>
    </font>
    <font>
      <b/>
      <sz val="9"/>
      <color rgb="FF0070C0"/>
      <name val="Avenir Next Regular"/>
    </font>
    <font>
      <b/>
      <i/>
      <sz val="10"/>
      <color theme="6"/>
      <name val="Calibri"/>
      <family val="2"/>
      <scheme val="minor"/>
    </font>
    <font>
      <b/>
      <sz val="9"/>
      <color theme="4"/>
      <name val="Avenir Next Regular"/>
    </font>
    <font>
      <b/>
      <i/>
      <sz val="9"/>
      <color theme="1"/>
      <name val="Avenir Next Regular"/>
    </font>
    <font>
      <b/>
      <sz val="9"/>
      <color theme="8" tint="-0.249977111117893"/>
      <name val="Avenir Next Regular"/>
    </font>
    <font>
      <b/>
      <sz val="9"/>
      <color theme="1"/>
      <name val="Calibri"/>
      <family val="2"/>
      <scheme val="minor"/>
    </font>
    <font>
      <b/>
      <sz val="9"/>
      <color rgb="FFFF0000"/>
      <name val="Avenir Next Regular"/>
    </font>
    <font>
      <b/>
      <sz val="9"/>
      <color theme="4" tint="-0.249977111117893"/>
      <name val="Avenir Next Regula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Avenir Next Regular"/>
    </font>
    <font>
      <b/>
      <i/>
      <sz val="9"/>
      <name val="Avenir Next Regular"/>
    </font>
    <font>
      <b/>
      <i/>
      <sz val="9"/>
      <color theme="2" tint="-0.499984740745262"/>
      <name val="Avenir Next Regula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rgb="FFFF0000"/>
      <name val="Calibri (Corps)"/>
    </font>
    <font>
      <b/>
      <sz val="10"/>
      <color rgb="FFFF0000"/>
      <name val="Avenir Book"/>
      <family val="2"/>
    </font>
    <font>
      <sz val="10"/>
      <color theme="1"/>
      <name val="Avenir Next Regula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9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0" fontId="6" fillId="2" borderId="9" xfId="0" applyFont="1" applyFill="1" applyBorder="1"/>
    <xf numFmtId="0" fontId="6" fillId="2" borderId="9" xfId="0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165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10" fontId="6" fillId="2" borderId="8" xfId="0" applyNumberFormat="1" applyFont="1" applyFill="1" applyBorder="1" applyAlignment="1">
      <alignment horizontal="center"/>
    </xf>
    <xf numFmtId="0" fontId="8" fillId="0" borderId="9" xfId="0" applyFont="1" applyBorder="1"/>
    <xf numFmtId="2" fontId="4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11" fillId="0" borderId="0" xfId="0" applyFont="1"/>
    <xf numFmtId="2" fontId="10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8" xfId="0" applyFont="1" applyFill="1" applyBorder="1"/>
    <xf numFmtId="10" fontId="15" fillId="2" borderId="18" xfId="0" applyNumberFormat="1" applyFont="1" applyFill="1" applyBorder="1" applyAlignment="1">
      <alignment horizontal="center" vertical="center"/>
    </xf>
    <xf numFmtId="2" fontId="15" fillId="0" borderId="18" xfId="0" applyNumberFormat="1" applyFont="1" applyBorder="1"/>
    <xf numFmtId="10" fontId="16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/>
    <xf numFmtId="2" fontId="16" fillId="0" borderId="11" xfId="0" applyNumberFormat="1" applyFont="1" applyBorder="1"/>
    <xf numFmtId="2" fontId="17" fillId="0" borderId="19" xfId="0" applyNumberFormat="1" applyFont="1" applyBorder="1"/>
    <xf numFmtId="10" fontId="16" fillId="0" borderId="13" xfId="0" applyNumberFormat="1" applyFont="1" applyBorder="1" applyAlignment="1">
      <alignment horizontal="center" vertical="center"/>
    </xf>
    <xf numFmtId="2" fontId="16" fillId="0" borderId="13" xfId="0" applyNumberFormat="1" applyFont="1" applyBorder="1"/>
    <xf numFmtId="2" fontId="16" fillId="0" borderId="18" xfId="0" applyNumberFormat="1" applyFont="1" applyBorder="1"/>
    <xf numFmtId="2" fontId="17" fillId="0" borderId="0" xfId="0" applyNumberFormat="1" applyFont="1"/>
    <xf numFmtId="2" fontId="17" fillId="0" borderId="18" xfId="0" applyNumberFormat="1" applyFont="1" applyBorder="1"/>
    <xf numFmtId="2" fontId="18" fillId="0" borderId="18" xfId="0" applyNumberFormat="1" applyFont="1" applyBorder="1"/>
    <xf numFmtId="2" fontId="17" fillId="0" borderId="13" xfId="0" applyNumberFormat="1" applyFont="1" applyBorder="1"/>
    <xf numFmtId="2" fontId="16" fillId="0" borderId="0" xfId="0" applyNumberFormat="1" applyFont="1"/>
    <xf numFmtId="0" fontId="16" fillId="0" borderId="18" xfId="0" applyFont="1" applyBorder="1"/>
    <xf numFmtId="0" fontId="16" fillId="0" borderId="0" xfId="0" applyFont="1"/>
    <xf numFmtId="0" fontId="15" fillId="4" borderId="9" xfId="0" applyFont="1" applyFill="1" applyBorder="1"/>
    <xf numFmtId="10" fontId="15" fillId="4" borderId="9" xfId="0" applyNumberFormat="1" applyFont="1" applyFill="1" applyBorder="1"/>
    <xf numFmtId="4" fontId="15" fillId="4" borderId="9" xfId="0" applyNumberFormat="1" applyFont="1" applyFill="1" applyBorder="1"/>
    <xf numFmtId="2" fontId="11" fillId="4" borderId="9" xfId="0" applyNumberFormat="1" applyFont="1" applyFill="1" applyBorder="1"/>
    <xf numFmtId="0" fontId="19" fillId="3" borderId="0" xfId="0" applyFont="1" applyFill="1" applyAlignment="1">
      <alignment horizontal="left" vertical="center"/>
    </xf>
    <xf numFmtId="0" fontId="15" fillId="3" borderId="0" xfId="0" applyFont="1" applyFill="1"/>
    <xf numFmtId="10" fontId="15" fillId="3" borderId="0" xfId="0" applyNumberFormat="1" applyFont="1" applyFill="1" applyAlignment="1">
      <alignment horizontal="right" vertical="center"/>
    </xf>
    <xf numFmtId="10" fontId="15" fillId="3" borderId="0" xfId="0" applyNumberFormat="1" applyFont="1" applyFill="1"/>
    <xf numFmtId="0" fontId="20" fillId="3" borderId="0" xfId="0" applyFont="1" applyFill="1"/>
    <xf numFmtId="0" fontId="0" fillId="3" borderId="0" xfId="0" applyFill="1"/>
    <xf numFmtId="0" fontId="21" fillId="3" borderId="0" xfId="0" applyFont="1" applyFill="1"/>
    <xf numFmtId="0" fontId="9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6" fillId="0" borderId="0" xfId="0" applyFont="1"/>
    <xf numFmtId="0" fontId="10" fillId="7" borderId="9" xfId="0" applyFont="1" applyFill="1" applyBorder="1" applyAlignment="1">
      <alignment horizontal="center" vertical="center"/>
    </xf>
    <xf numFmtId="0" fontId="27" fillId="8" borderId="0" xfId="0" applyFont="1" applyFill="1"/>
    <xf numFmtId="0" fontId="1" fillId="8" borderId="0" xfId="0" applyFont="1" applyFill="1"/>
    <xf numFmtId="164" fontId="10" fillId="8" borderId="9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28" fillId="0" borderId="0" xfId="0" applyFont="1"/>
    <xf numFmtId="0" fontId="9" fillId="3" borderId="1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4" fillId="0" borderId="0" xfId="0" applyFont="1"/>
    <xf numFmtId="0" fontId="0" fillId="7" borderId="0" xfId="0" applyFill="1"/>
    <xf numFmtId="0" fontId="27" fillId="0" borderId="18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5" fillId="0" borderId="0" xfId="0" applyFont="1"/>
    <xf numFmtId="2" fontId="24" fillId="0" borderId="9" xfId="0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164" fontId="36" fillId="0" borderId="15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0" fontId="37" fillId="0" borderId="0" xfId="0" applyFont="1"/>
    <xf numFmtId="0" fontId="24" fillId="0" borderId="9" xfId="0" applyFont="1" applyBorder="1" applyAlignment="1">
      <alignment vertical="center"/>
    </xf>
    <xf numFmtId="164" fontId="24" fillId="0" borderId="15" xfId="0" applyNumberFormat="1" applyFont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2" fontId="17" fillId="0" borderId="10" xfId="0" applyNumberFormat="1" applyFont="1" applyBorder="1"/>
    <xf numFmtId="0" fontId="16" fillId="0" borderId="14" xfId="0" applyFont="1" applyBorder="1"/>
    <xf numFmtId="164" fontId="24" fillId="0" borderId="9" xfId="0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8" fillId="3" borderId="15" xfId="0" applyFont="1" applyFill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44" fontId="9" fillId="0" borderId="14" xfId="1" applyFont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5" borderId="11" xfId="0" applyFont="1" applyFill="1" applyBorder="1" applyAlignment="1">
      <alignment horizontal="center" vertical="center"/>
    </xf>
    <xf numFmtId="0" fontId="43" fillId="5" borderId="10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/>
    <xf numFmtId="0" fontId="43" fillId="2" borderId="9" xfId="0" applyFont="1" applyFill="1" applyBorder="1"/>
    <xf numFmtId="0" fontId="43" fillId="2" borderId="9" xfId="0" applyFont="1" applyFill="1" applyBorder="1" applyAlignment="1">
      <alignment horizontal="center"/>
    </xf>
    <xf numFmtId="2" fontId="43" fillId="2" borderId="9" xfId="0" applyNumberFormat="1" applyFont="1" applyFill="1" applyBorder="1" applyAlignment="1">
      <alignment horizontal="center"/>
    </xf>
    <xf numFmtId="2" fontId="43" fillId="2" borderId="9" xfId="0" applyNumberFormat="1" applyFont="1" applyFill="1" applyBorder="1" applyAlignment="1">
      <alignment horizontal="center" vertical="center"/>
    </xf>
    <xf numFmtId="0" fontId="43" fillId="2" borderId="6" xfId="0" applyFont="1" applyFill="1" applyBorder="1"/>
    <xf numFmtId="0" fontId="43" fillId="2" borderId="7" xfId="0" applyFont="1" applyFill="1" applyBorder="1"/>
    <xf numFmtId="164" fontId="43" fillId="2" borderId="7" xfId="0" applyNumberFormat="1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right"/>
    </xf>
    <xf numFmtId="165" fontId="43" fillId="2" borderId="7" xfId="0" applyNumberFormat="1" applyFont="1" applyFill="1" applyBorder="1" applyAlignment="1">
      <alignment horizontal="center"/>
    </xf>
    <xf numFmtId="2" fontId="43" fillId="2" borderId="7" xfId="0" applyNumberFormat="1" applyFont="1" applyFill="1" applyBorder="1" applyAlignment="1">
      <alignment horizontal="center"/>
    </xf>
    <xf numFmtId="10" fontId="43" fillId="2" borderId="8" xfId="0" applyNumberFormat="1" applyFont="1" applyFill="1" applyBorder="1" applyAlignment="1">
      <alignment horizontal="center"/>
    </xf>
    <xf numFmtId="2" fontId="16" fillId="0" borderId="14" xfId="0" applyNumberFormat="1" applyFont="1" applyBorder="1"/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9" fillId="0" borderId="14" xfId="0" applyFont="1" applyBorder="1" applyAlignment="1">
      <alignment vertical="center"/>
    </xf>
    <xf numFmtId="164" fontId="10" fillId="0" borderId="10" xfId="0" applyNumberFormat="1" applyFont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7" xfId="0" applyFont="1" applyBorder="1"/>
    <xf numFmtId="0" fontId="1" fillId="0" borderId="18" xfId="0" applyFont="1" applyBorder="1"/>
    <xf numFmtId="0" fontId="10" fillId="3" borderId="10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left" vertical="center"/>
    </xf>
    <xf numFmtId="164" fontId="51" fillId="0" borderId="9" xfId="0" applyNumberFormat="1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2" fontId="52" fillId="0" borderId="9" xfId="0" applyNumberFormat="1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164" fontId="52" fillId="0" borderId="9" xfId="0" applyNumberFormat="1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164" fontId="51" fillId="0" borderId="15" xfId="0" applyNumberFormat="1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48" fillId="0" borderId="9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48" fillId="3" borderId="9" xfId="0" applyFont="1" applyFill="1" applyBorder="1" applyAlignment="1">
      <alignment horizontal="center" vertical="center"/>
    </xf>
    <xf numFmtId="2" fontId="51" fillId="0" borderId="9" xfId="0" applyNumberFormat="1" applyFont="1" applyBorder="1" applyAlignment="1">
      <alignment horizontal="center" vertical="center"/>
    </xf>
    <xf numFmtId="2" fontId="51" fillId="0" borderId="14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1" fillId="0" borderId="10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left" vertical="center"/>
    </xf>
    <xf numFmtId="0" fontId="51" fillId="3" borderId="9" xfId="0" applyFont="1" applyFill="1" applyBorder="1" applyAlignment="1">
      <alignment horizontal="center" vertical="center"/>
    </xf>
    <xf numFmtId="0" fontId="48" fillId="3" borderId="15" xfId="0" applyFont="1" applyFill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3" borderId="10" xfId="0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9" xfId="0" applyFont="1" applyBorder="1" applyAlignment="1">
      <alignment vertical="center"/>
    </xf>
    <xf numFmtId="0" fontId="51" fillId="0" borderId="9" xfId="0" applyFont="1" applyBorder="1" applyAlignment="1">
      <alignment horizontal="center" vertical="center" wrapText="1"/>
    </xf>
    <xf numFmtId="0" fontId="51" fillId="3" borderId="15" xfId="0" applyFont="1" applyFill="1" applyBorder="1" applyAlignment="1">
      <alignment horizontal="center" vertical="center"/>
    </xf>
    <xf numFmtId="0" fontId="57" fillId="3" borderId="9" xfId="0" applyFont="1" applyFill="1" applyBorder="1" applyAlignment="1">
      <alignment horizontal="center" vertical="center"/>
    </xf>
    <xf numFmtId="0" fontId="59" fillId="0" borderId="0" xfId="0" applyFont="1"/>
    <xf numFmtId="0" fontId="51" fillId="0" borderId="10" xfId="0" applyFont="1" applyBorder="1" applyAlignment="1">
      <alignment horizontal="center" vertical="center" wrapText="1"/>
    </xf>
    <xf numFmtId="0" fontId="60" fillId="3" borderId="9" xfId="0" applyFont="1" applyFill="1" applyBorder="1" applyAlignment="1">
      <alignment horizontal="center" vertical="center"/>
    </xf>
    <xf numFmtId="0" fontId="48" fillId="9" borderId="9" xfId="0" applyFont="1" applyFill="1" applyBorder="1" applyAlignment="1">
      <alignment horizontal="center" vertical="center"/>
    </xf>
    <xf numFmtId="0" fontId="0" fillId="9" borderId="0" xfId="0" applyFill="1"/>
    <xf numFmtId="0" fontId="51" fillId="0" borderId="14" xfId="0" applyFont="1" applyBorder="1" applyAlignment="1">
      <alignment horizontal="left" vertical="center"/>
    </xf>
    <xf numFmtId="164" fontId="51" fillId="0" borderId="14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2" fontId="52" fillId="0" borderId="10" xfId="0" applyNumberFormat="1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2" fontId="46" fillId="0" borderId="0" xfId="0" applyNumberFormat="1" applyFont="1"/>
    <xf numFmtId="164" fontId="48" fillId="0" borderId="14" xfId="0" applyNumberFormat="1" applyFont="1" applyBorder="1" applyAlignment="1">
      <alignment horizontal="center" vertical="center"/>
    </xf>
    <xf numFmtId="0" fontId="62" fillId="0" borderId="0" xfId="0" applyFont="1"/>
    <xf numFmtId="0" fontId="48" fillId="0" borderId="13" xfId="0" applyFont="1" applyBorder="1" applyAlignment="1">
      <alignment horizontal="center" vertical="center"/>
    </xf>
    <xf numFmtId="0" fontId="48" fillId="0" borderId="14" xfId="0" applyFont="1" applyBorder="1" applyAlignment="1">
      <alignment horizontal="left" vertical="center"/>
    </xf>
    <xf numFmtId="2" fontId="48" fillId="0" borderId="9" xfId="0" applyNumberFormat="1" applyFont="1" applyBorder="1" applyAlignment="1">
      <alignment horizontal="center" vertical="center"/>
    </xf>
    <xf numFmtId="0" fontId="63" fillId="0" borderId="0" xfId="0" applyFont="1"/>
    <xf numFmtId="10" fontId="63" fillId="0" borderId="0" xfId="0" applyNumberFormat="1" applyFont="1"/>
    <xf numFmtId="0" fontId="48" fillId="0" borderId="14" xfId="2" applyNumberFormat="1" applyFont="1" applyBorder="1" applyAlignment="1">
      <alignment horizontal="center" vertical="center"/>
    </xf>
    <xf numFmtId="0" fontId="48" fillId="3" borderId="14" xfId="0" applyFont="1" applyFill="1" applyBorder="1" applyAlignment="1">
      <alignment horizontal="center" vertical="center"/>
    </xf>
    <xf numFmtId="0" fontId="60" fillId="3" borderId="14" xfId="0" applyFont="1" applyFill="1" applyBorder="1" applyAlignment="1">
      <alignment horizontal="center" vertical="center"/>
    </xf>
    <xf numFmtId="0" fontId="51" fillId="3" borderId="14" xfId="0" applyFont="1" applyFill="1" applyBorder="1" applyAlignment="1">
      <alignment horizontal="center" vertical="center"/>
    </xf>
    <xf numFmtId="0" fontId="64" fillId="0" borderId="14" xfId="0" applyFont="1" applyBorder="1" applyAlignment="1">
      <alignment horizontal="center" vertical="center" wrapText="1"/>
    </xf>
    <xf numFmtId="0" fontId="51" fillId="7" borderId="9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14" xfId="0" applyFont="1" applyFill="1" applyBorder="1" applyAlignment="1">
      <alignment horizontal="center" vertical="center"/>
    </xf>
    <xf numFmtId="0" fontId="51" fillId="7" borderId="14" xfId="0" applyFont="1" applyFill="1" applyBorder="1" applyAlignment="1">
      <alignment horizontal="center" vertical="center"/>
    </xf>
    <xf numFmtId="2" fontId="51" fillId="0" borderId="10" xfId="0" applyNumberFormat="1" applyFont="1" applyBorder="1" applyAlignment="1">
      <alignment horizontal="center" vertical="center"/>
    </xf>
    <xf numFmtId="6" fontId="0" fillId="3" borderId="0" xfId="0" applyNumberFormat="1" applyFill="1"/>
    <xf numFmtId="164" fontId="51" fillId="0" borderId="10" xfId="0" applyNumberFormat="1" applyFont="1" applyBorder="1" applyAlignment="1">
      <alignment horizontal="center" vertical="center"/>
    </xf>
    <xf numFmtId="0" fontId="46" fillId="10" borderId="0" xfId="0" applyFont="1" applyFill="1"/>
    <xf numFmtId="0" fontId="60" fillId="0" borderId="9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left" vertical="center"/>
    </xf>
    <xf numFmtId="0" fontId="0" fillId="0" borderId="0" xfId="0" applyAlignment="1">
      <alignment horizontal="left" indent="1"/>
    </xf>
    <xf numFmtId="0" fontId="43" fillId="5" borderId="16" xfId="0" applyFont="1" applyFill="1" applyBorder="1" applyAlignment="1">
      <alignment horizontal="center" vertical="center"/>
    </xf>
    <xf numFmtId="0" fontId="43" fillId="5" borderId="9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0" fontId="44" fillId="5" borderId="1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 wrapText="1"/>
    </xf>
    <xf numFmtId="164" fontId="48" fillId="0" borderId="9" xfId="0" applyNumberFormat="1" applyFont="1" applyBorder="1" applyAlignment="1">
      <alignment horizontal="center" vertical="center"/>
    </xf>
    <xf numFmtId="2" fontId="48" fillId="0" borderId="10" xfId="0" applyNumberFormat="1" applyFont="1" applyBorder="1" applyAlignment="1">
      <alignment horizontal="center" vertical="center"/>
    </xf>
    <xf numFmtId="2" fontId="51" fillId="0" borderId="13" xfId="0" applyNumberFormat="1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left" vertical="center"/>
    </xf>
    <xf numFmtId="2" fontId="50" fillId="0" borderId="10" xfId="0" applyNumberFormat="1" applyFont="1" applyBorder="1" applyAlignment="1">
      <alignment horizontal="center" vertical="center"/>
    </xf>
    <xf numFmtId="0" fontId="56" fillId="3" borderId="9" xfId="0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164" fontId="50" fillId="0" borderId="9" xfId="0" applyNumberFormat="1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7" fillId="0" borderId="0" xfId="0" applyFont="1"/>
    <xf numFmtId="0" fontId="68" fillId="0" borderId="0" xfId="0" applyFont="1"/>
    <xf numFmtId="0" fontId="57" fillId="0" borderId="14" xfId="0" applyFont="1" applyBorder="1" applyAlignment="1">
      <alignment horizontal="center" vertical="center" wrapText="1"/>
    </xf>
    <xf numFmtId="10" fontId="0" fillId="4" borderId="9" xfId="0" applyNumberFormat="1" applyFill="1" applyBorder="1"/>
    <xf numFmtId="4" fontId="0" fillId="0" borderId="0" xfId="0" applyNumberFormat="1"/>
    <xf numFmtId="0" fontId="69" fillId="0" borderId="0" xfId="0" applyFont="1"/>
    <xf numFmtId="0" fontId="16" fillId="0" borderId="13" xfId="0" applyFont="1" applyBorder="1"/>
    <xf numFmtId="0" fontId="70" fillId="0" borderId="14" xfId="0" applyFont="1" applyBorder="1"/>
    <xf numFmtId="0" fontId="51" fillId="9" borderId="9" xfId="0" applyFont="1" applyFill="1" applyBorder="1" applyAlignment="1">
      <alignment horizontal="center" vertical="center"/>
    </xf>
    <xf numFmtId="2" fontId="71" fillId="0" borderId="10" xfId="0" applyNumberFormat="1" applyFont="1" applyBorder="1"/>
    <xf numFmtId="10" fontId="71" fillId="0" borderId="13" xfId="0" applyNumberFormat="1" applyFont="1" applyBorder="1"/>
    <xf numFmtId="2" fontId="71" fillId="0" borderId="13" xfId="0" applyNumberFormat="1" applyFont="1" applyBorder="1"/>
    <xf numFmtId="2" fontId="71" fillId="0" borderId="14" xfId="0" applyNumberFormat="1" applyFont="1" applyBorder="1"/>
    <xf numFmtId="10" fontId="71" fillId="0" borderId="14" xfId="0" applyNumberFormat="1" applyFont="1" applyBorder="1"/>
    <xf numFmtId="0" fontId="14" fillId="2" borderId="0" xfId="0" applyFont="1" applyFill="1" applyAlignment="1">
      <alignment horizont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/>
    <xf numFmtId="49" fontId="5" fillId="6" borderId="4" xfId="0" applyNumberFormat="1" applyFont="1" applyFill="1" applyBorder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49" fontId="5" fillId="6" borderId="5" xfId="0" applyNumberFormat="1" applyFont="1" applyFill="1" applyBorder="1"/>
    <xf numFmtId="49" fontId="5" fillId="6" borderId="6" xfId="0" applyNumberFormat="1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49" fontId="5" fillId="6" borderId="8" xfId="0" applyNumberFormat="1" applyFont="1" applyFill="1" applyBorder="1"/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9" fillId="0" borderId="10" xfId="1" applyFont="1" applyBorder="1" applyAlignment="1">
      <alignment horizontal="center" vertical="center"/>
    </xf>
    <xf numFmtId="44" fontId="9" fillId="0" borderId="13" xfId="1" applyFont="1" applyBorder="1" applyAlignment="1">
      <alignment horizontal="center" vertical="center"/>
    </xf>
    <xf numFmtId="44" fontId="9" fillId="0" borderId="14" xfId="1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E9F2"/>
      <color rgb="FFD9B8F2"/>
      <color rgb="FFE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ly/Documents/VENTES%202023%20Ma&#768;J%20le%2001.02.2024.xlsx" TargetMode="External"/><Relationship Id="rId1" Type="http://schemas.openxmlformats.org/officeDocument/2006/relationships/externalLinkPath" Target="VENTES%202023%20Ma&#768;J%20le%2001.0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ly/Documents/VENTES%2023%20Ma&#768;J%20le%2015.02.2024.xlsx" TargetMode="External"/><Relationship Id="rId1" Type="http://schemas.openxmlformats.org/officeDocument/2006/relationships/externalLinkPath" Target="VENTES%2023%20Ma&#768;J%20le%2015.0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ESE GLOBALE"/>
      <sheetName val="JANVIER "/>
      <sheetName val="FEVRIER"/>
      <sheetName val="MARS"/>
      <sheetName val="AVRIL"/>
      <sheetName val="MAI "/>
      <sheetName val="JUIN"/>
      <sheetName val="JUILLET"/>
      <sheetName val="AOUT"/>
      <sheetName val="SEPTEMBRE"/>
      <sheetName val="OCTOBRE"/>
      <sheetName val="NOVEMBRE"/>
      <sheetName val="DECEMBRE"/>
    </sheetNames>
    <sheetDataSet>
      <sheetData sheetId="0" refreshError="1">
        <row r="5">
          <cell r="D5">
            <v>138001.20499999999</v>
          </cell>
          <cell r="G5">
            <v>26253.665000000005</v>
          </cell>
        </row>
        <row r="6">
          <cell r="D6">
            <v>130381.95999999999</v>
          </cell>
          <cell r="G6">
            <v>22940.114999999998</v>
          </cell>
        </row>
        <row r="7">
          <cell r="D7">
            <v>192394.39199999999</v>
          </cell>
          <cell r="G7">
            <v>29981.068000000003</v>
          </cell>
        </row>
        <row r="8">
          <cell r="D8">
            <v>89756.780000000013</v>
          </cell>
          <cell r="G8">
            <v>18275.480000000003</v>
          </cell>
        </row>
        <row r="9">
          <cell r="D9">
            <v>85131.859000000026</v>
          </cell>
          <cell r="G9">
            <v>21133.614000000001</v>
          </cell>
        </row>
        <row r="10">
          <cell r="D10">
            <v>264098.03000000009</v>
          </cell>
          <cell r="G10">
            <v>31294.979999999992</v>
          </cell>
        </row>
        <row r="11">
          <cell r="D11">
            <v>103503.2</v>
          </cell>
          <cell r="G11">
            <v>14399.565000000002</v>
          </cell>
        </row>
        <row r="12">
          <cell r="D12">
            <v>48656.25</v>
          </cell>
          <cell r="G12">
            <v>8221.1400000000012</v>
          </cell>
        </row>
        <row r="13">
          <cell r="D13">
            <v>85752.536000000007</v>
          </cell>
          <cell r="G13">
            <v>22465.591</v>
          </cell>
        </row>
        <row r="14">
          <cell r="D14">
            <v>45905.049999999996</v>
          </cell>
          <cell r="G14">
            <v>7989.5199999999986</v>
          </cell>
        </row>
        <row r="15">
          <cell r="D15">
            <v>67955.919999999984</v>
          </cell>
          <cell r="G15">
            <v>13889.785000000002</v>
          </cell>
        </row>
        <row r="16">
          <cell r="D16">
            <v>95951.14999999998</v>
          </cell>
          <cell r="G16">
            <v>16361.06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ESE GLOBALE"/>
      <sheetName val="JANVIER "/>
      <sheetName val="FEVRIER"/>
      <sheetName val="MARS"/>
      <sheetName val="AVRIL"/>
      <sheetName val="MAI "/>
      <sheetName val="JUIN"/>
      <sheetName val="JUILLET"/>
      <sheetName val="AOUT"/>
      <sheetName val="SEPTEMBRE"/>
      <sheetName val="OCTOBRE"/>
      <sheetName val="NOVEMBRE"/>
      <sheetName val="DECEMBRE"/>
    </sheetNames>
    <sheetDataSet>
      <sheetData sheetId="0" refreshError="1">
        <row r="5">
          <cell r="P5">
            <v>247.14400000000009</v>
          </cell>
        </row>
        <row r="6">
          <cell r="P6">
            <v>170.65700000000004</v>
          </cell>
        </row>
        <row r="7">
          <cell r="P7">
            <v>372.44900000000013</v>
          </cell>
        </row>
        <row r="8">
          <cell r="P8">
            <v>149.97299999999998</v>
          </cell>
        </row>
        <row r="9">
          <cell r="P9">
            <v>179.69300000000004</v>
          </cell>
        </row>
        <row r="10">
          <cell r="P10">
            <v>453.91300000000012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éverine LEFFRAY" id="{832CDD30-2846-4F4E-8CBC-519DCADE7AEA}" userId="8c193b7c1fb16b04" providerId="Windows Live"/>
  <person displayName="jean pierre Cabrol" id="{A53C6D7C-621E-074F-AFE1-77AC05E12630}" userId="97d21c51269ead4d" providerId="Windows Live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7" dT="2025-01-21T18:09:43.05" personId="{832CDD30-2846-4F4E-8CBC-519DCADE7AEA}" id="{D476D120-FCC7-4843-847D-42978C8B7BA3}">
    <text xml:space="preserve">Perte sur dossier SL241103 ( Marge à récupérer sur 2025)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4" dT="2024-09-30T06:57:50.29" personId="{A53C6D7C-621E-074F-AFE1-77AC05E12630}" id="{18EC297D-5FD3-7248-BD1B-FED5B163DE3D}">
    <text xml:space="preserve">Prix TP sup de 200 € suite frais attente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7" dT="2024-10-10T08:38:07.37" personId="{832CDD30-2846-4F4E-8CBC-519DCADE7AEA}" id="{5B4C4ACF-2DE5-F848-BD6E-CF0ED54C8B2A}">
    <text>PA: 30 Euros
PA BB livré : 40 Euros</text>
  </threadedComment>
  <threadedComment ref="H26" dT="2024-11-29T07:59:26.81" personId="{A53C6D7C-621E-074F-AFE1-77AC05E12630}" id="{E8B73C61-BA6B-9B46-8FC9-7BBC922229AA}">
    <text xml:space="preserve">Attente AVOIR 
</text>
  </threadedComment>
  <threadedComment ref="H36" dT="2024-11-08T10:08:13.25" personId="{832CDD30-2846-4F4E-8CBC-519DCADE7AEA}" id="{30FC00CE-691F-0A4B-B3F4-890010B2DC45}">
    <text>PA: 30 Euros
BB Livré : 40€</text>
  </threadedComment>
  <threadedComment ref="H76" dT="2024-11-12T11:08:00.14" personId="{832CDD30-2846-4F4E-8CBC-519DCADE7AEA}" id="{9E22656C-71F5-7A4E-90B7-2A8005BF433F}">
    <text xml:space="preserve">220 Euros Transport + 3,19% Surchage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4" dT="2024-11-29T14:06:05.99" personId="{832CDD30-2846-4F4E-8CBC-519DCADE7AEA}" id="{595FAF5F-542B-0448-B08E-D6EF1B5121F3}">
    <text>Facture transport : 1150 Euros / refacturation de 500 Euros à ARFP pour impact transport suite NC</text>
  </threadedComment>
  <threadedComment ref="I27" dT="2024-11-20T09:21:50.05" personId="{832CDD30-2846-4F4E-8CBC-519DCADE7AEA}" id="{903CAB1C-65A4-204B-AA8F-BCACDDD0E14C}">
    <text xml:space="preserve">PV: 420 Euros - 2% escompte
</text>
  </threadedComment>
  <threadedComment ref="L45" dT="2024-12-10T17:21:12.75" personId="{832CDD30-2846-4F4E-8CBC-519DCADE7AEA}" id="{9BB5A9FC-03F9-C248-AB12-8E3618590123}">
    <text>50  Euros  Marge prestations déchets
40 Euros sur loc bennes
15 Euros sur transports</text>
  </threadedComment>
  <threadedComment ref="L46" dT="2025-01-21T17:57:27.38" personId="{832CDD30-2846-4F4E-8CBC-519DCADE7AEA}" id="{87BF36BC-994D-5943-85F6-E24322B5C545}">
    <text>Marge sur Transport : 555€
Marge sur Déchets Valo : 75€
Marge Loc Bennes : 50€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32" dT="2025-01-21T17:59:33.52" personId="{832CDD30-2846-4F4E-8CBC-519DCADE7AEA}" id="{FEDB4EF9-083D-2348-8538-01C3644004A5}">
    <text xml:space="preserve">M.co Loc Bennes : 40€
M.Co Trspt: 10€
M.co Déchets Valo: 25€
</text>
    <extLst>
      <x:ext xmlns:xltc2="http://schemas.microsoft.com/office/spreadsheetml/2020/threadedcomments2" uri="{F7C98A9C-CBB3-438F-8F68-D28B6AF4A901}">
        <xltc2:checksum>51981026</xltc2:checksum>
        <xltc2:hyperlink startIndex="0" length="4" url="http://M.co"/>
        <xltc2:hyperlink startIndex="38" length="4" url="http://M.co"/>
      </x:ext>
    </extLst>
  </threadedComment>
  <threadedComment ref="L33" dT="2025-01-21T17:58:37.66" personId="{832CDD30-2846-4F4E-8CBC-519DCADE7AEA}" id="{3348B790-B3C0-8A48-8D1B-7E95F5FA8516}">
    <text xml:space="preserve">M.co Transports : 215€
M.co Loc Bennes : 50€
</text>
    <extLst>
      <x:ext xmlns:xltc2="http://schemas.microsoft.com/office/spreadsheetml/2020/threadedcomments2" uri="{F7C98A9C-CBB3-438F-8F68-D28B6AF4A901}">
        <xltc2:checksum>3998799789</xltc2:checksum>
        <xltc2:hyperlink startIndex="0" length="4" url="http://M.co"/>
        <xltc2:hyperlink startIndex="23" length="4" url="http://M.co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335E-6677-6A4E-94E0-9B96CF5226B7}">
  <dimension ref="A1:Q23"/>
  <sheetViews>
    <sheetView workbookViewId="0">
      <selection activeCell="H28" sqref="H28"/>
    </sheetView>
  </sheetViews>
  <sheetFormatPr baseColWidth="10" defaultRowHeight="16"/>
  <cols>
    <col min="2" max="2" width="12" bestFit="1" customWidth="1"/>
    <col min="3" max="3" width="13.33203125" customWidth="1"/>
    <col min="4" max="4" width="12" customWidth="1"/>
    <col min="6" max="7" width="13.5" bestFit="1" customWidth="1"/>
    <col min="8" max="8" width="12" customWidth="1"/>
  </cols>
  <sheetData>
    <row r="1" spans="1:17" ht="20">
      <c r="A1" s="271" t="s">
        <v>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4" spans="1:17" ht="48">
      <c r="A4" s="272" t="s">
        <v>25</v>
      </c>
      <c r="B4" s="273"/>
      <c r="C4" s="28" t="s">
        <v>38</v>
      </c>
      <c r="D4" s="29" t="s">
        <v>171</v>
      </c>
      <c r="E4" s="29" t="s">
        <v>26</v>
      </c>
      <c r="F4" s="29" t="s">
        <v>39</v>
      </c>
      <c r="G4" s="30" t="s">
        <v>172</v>
      </c>
      <c r="H4" s="31" t="s">
        <v>173</v>
      </c>
      <c r="I4" s="30" t="s">
        <v>27</v>
      </c>
      <c r="J4" s="31" t="s">
        <v>356</v>
      </c>
      <c r="K4" s="30" t="s">
        <v>28</v>
      </c>
      <c r="L4" s="31" t="s">
        <v>176</v>
      </c>
      <c r="M4" s="31" t="s">
        <v>29</v>
      </c>
      <c r="N4" s="31" t="s">
        <v>30</v>
      </c>
      <c r="O4" s="32" t="s">
        <v>174</v>
      </c>
      <c r="P4" s="32" t="s">
        <v>175</v>
      </c>
      <c r="Q4" s="31" t="s">
        <v>31</v>
      </c>
    </row>
    <row r="5" spans="1:17" ht="17">
      <c r="A5" s="33" t="s">
        <v>32</v>
      </c>
      <c r="B5" s="34">
        <f>(D5-C5)/D5</f>
        <v>-0.24418695909613275</v>
      </c>
      <c r="C5" s="35">
        <f>'[1]SYNTHESE GLOBALE'!$D$5</f>
        <v>138001.20499999999</v>
      </c>
      <c r="D5" s="35">
        <f>'JANVIER '!M52</f>
        <v>110916.77500000002</v>
      </c>
      <c r="E5" s="36">
        <f>(G5-F5)/F5</f>
        <v>-0.51757002308058708</v>
      </c>
      <c r="F5" s="37">
        <f>'[1]SYNTHESE GLOBALE'!$G$5</f>
        <v>26253.665000000005</v>
      </c>
      <c r="G5" s="37">
        <f>'JANVIER '!L52</f>
        <v>12665.555000000002</v>
      </c>
      <c r="H5" s="37">
        <f>G5-J5-L5-M5-N5</f>
        <v>-9656.1949999999979</v>
      </c>
      <c r="I5" s="37">
        <v>2653.36</v>
      </c>
      <c r="J5" s="127">
        <v>6847.73</v>
      </c>
      <c r="K5" s="37">
        <v>10012.200000000001</v>
      </c>
      <c r="L5" s="39">
        <v>14425.79</v>
      </c>
      <c r="M5" s="38">
        <v>382.3</v>
      </c>
      <c r="N5" s="37">
        <v>665.93</v>
      </c>
      <c r="O5" s="266">
        <f>'[2]SYNTHESE GLOBALE'!$P$5</f>
        <v>247.14400000000009</v>
      </c>
      <c r="P5" s="266">
        <f>'JANVIER '!G52</f>
        <v>226.31500000000003</v>
      </c>
      <c r="Q5" s="267">
        <f>(P5-O5)/P5</f>
        <v>-9.2035437332921202E-2</v>
      </c>
    </row>
    <row r="6" spans="1:17" ht="17">
      <c r="A6" s="33" t="s">
        <v>33</v>
      </c>
      <c r="B6" s="34">
        <f t="shared" ref="B6:B16" si="0">(D6-C6)/D6</f>
        <v>-2.5123989744605613E-2</v>
      </c>
      <c r="C6" s="35">
        <f>'[1]SYNTHESE GLOBALE'!$D$6</f>
        <v>130381.95999999999</v>
      </c>
      <c r="D6" s="35">
        <f>FEVRIER!M76</f>
        <v>127186.52699999999</v>
      </c>
      <c r="E6" s="40">
        <f t="shared" ref="E6:E16" si="1">(G6-F6)/F6</f>
        <v>-0.24238819203826981</v>
      </c>
      <c r="F6" s="41">
        <f>'[1]SYNTHESE GLOBALE'!$G$6</f>
        <v>22940.114999999998</v>
      </c>
      <c r="G6" s="41">
        <f>FEVRIER!L76</f>
        <v>17379.702000000005</v>
      </c>
      <c r="H6" s="41">
        <f t="shared" ref="H6:H16" si="2">G6-J6-L6-M6-N6</f>
        <v>2569.8920000000044</v>
      </c>
      <c r="I6" s="41">
        <v>5320.57</v>
      </c>
      <c r="J6" s="46">
        <v>6697.73</v>
      </c>
      <c r="K6" s="41">
        <v>10011.129999999999</v>
      </c>
      <c r="L6" s="43">
        <v>7571.52</v>
      </c>
      <c r="M6" s="42">
        <v>442.05</v>
      </c>
      <c r="N6" s="41">
        <v>98.51</v>
      </c>
      <c r="O6" s="268">
        <f>'[2]SYNTHESE GLOBALE'!$P$6</f>
        <v>170.65700000000004</v>
      </c>
      <c r="P6" s="268">
        <f>FEVRIER!G76</f>
        <v>310.26000000000005</v>
      </c>
      <c r="Q6" s="267">
        <f t="shared" ref="Q6:Q16" si="3">(P6-O6)/P6</f>
        <v>0.44995487655514727</v>
      </c>
    </row>
    <row r="7" spans="1:17" ht="17">
      <c r="A7" s="33" t="s">
        <v>22</v>
      </c>
      <c r="B7" s="34">
        <f t="shared" si="0"/>
        <v>-2.0934732404353178</v>
      </c>
      <c r="C7" s="35">
        <f>'[1]SYNTHESE GLOBALE'!$D$7</f>
        <v>192394.39199999999</v>
      </c>
      <c r="D7" s="35">
        <f>MARS!M52</f>
        <v>62193.649999999994</v>
      </c>
      <c r="E7" s="40">
        <f t="shared" si="1"/>
        <v>-0.73245449428285869</v>
      </c>
      <c r="F7" s="41">
        <f>'[1]SYNTHESE GLOBALE'!$G$7</f>
        <v>29981.068000000003</v>
      </c>
      <c r="G7" s="41">
        <f>MARS!L52</f>
        <v>8021.3000000000029</v>
      </c>
      <c r="H7" s="41">
        <f t="shared" si="2"/>
        <v>-5689.0399999999972</v>
      </c>
      <c r="I7" s="41">
        <v>4919.59</v>
      </c>
      <c r="J7" s="46">
        <v>6754.91</v>
      </c>
      <c r="K7" s="41">
        <v>3101.71</v>
      </c>
      <c r="L7" s="43">
        <v>6819.08</v>
      </c>
      <c r="M7" s="44">
        <v>91.35</v>
      </c>
      <c r="N7" s="41">
        <v>45</v>
      </c>
      <c r="O7" s="268">
        <f>'[2]SYNTHESE GLOBALE'!$P$7</f>
        <v>372.44900000000013</v>
      </c>
      <c r="P7" s="268">
        <f>MARS!G52</f>
        <v>174.18700000000004</v>
      </c>
      <c r="Q7" s="267">
        <f t="shared" si="3"/>
        <v>-1.1382135291382252</v>
      </c>
    </row>
    <row r="8" spans="1:17" ht="17">
      <c r="A8" s="33" t="s">
        <v>21</v>
      </c>
      <c r="B8" s="34">
        <f t="shared" si="0"/>
        <v>0.31854312869090629</v>
      </c>
      <c r="C8" s="35">
        <f>'[1]SYNTHESE GLOBALE'!$D$8</f>
        <v>89756.780000000013</v>
      </c>
      <c r="D8" s="35">
        <f>AVRIL!M70</f>
        <v>131713.07500000001</v>
      </c>
      <c r="E8" s="40">
        <f t="shared" si="1"/>
        <v>-2.3578751419935564E-2</v>
      </c>
      <c r="F8" s="41">
        <f>'[1]SYNTHESE GLOBALE'!$G$8</f>
        <v>18275.480000000003</v>
      </c>
      <c r="G8" s="41">
        <f>AVRIL!L70</f>
        <v>17844.566999999999</v>
      </c>
      <c r="H8" s="41">
        <f t="shared" si="2"/>
        <v>4186.0869999999995</v>
      </c>
      <c r="I8" s="41">
        <v>4109.72</v>
      </c>
      <c r="J8" s="46">
        <v>6754.9</v>
      </c>
      <c r="K8" s="41">
        <v>13734.85</v>
      </c>
      <c r="L8" s="43">
        <v>6426.48</v>
      </c>
      <c r="M8" s="45">
        <v>377.92</v>
      </c>
      <c r="N8" s="41">
        <v>99.18</v>
      </c>
      <c r="O8" s="268">
        <f>'[2]SYNTHESE GLOBALE'!$P$8</f>
        <v>149.97299999999998</v>
      </c>
      <c r="P8" s="268">
        <f>AVRIL!G70</f>
        <v>321.94899999999996</v>
      </c>
      <c r="Q8" s="267">
        <f t="shared" si="3"/>
        <v>0.53417156133424859</v>
      </c>
    </row>
    <row r="9" spans="1:17" ht="17">
      <c r="A9" s="33" t="s">
        <v>20</v>
      </c>
      <c r="B9" s="34">
        <f t="shared" si="0"/>
        <v>-0.34769266692628975</v>
      </c>
      <c r="C9" s="35">
        <f>'[1]SYNTHESE GLOBALE'!$D$9</f>
        <v>85131.859000000026</v>
      </c>
      <c r="D9" s="35">
        <f>MAI!M32</f>
        <v>63168.6</v>
      </c>
      <c r="E9" s="40">
        <f t="shared" si="1"/>
        <v>-0.47596019308387111</v>
      </c>
      <c r="F9" s="41">
        <f>'[1]SYNTHESE GLOBALE'!$G$9</f>
        <v>21133.614000000001</v>
      </c>
      <c r="G9" s="41">
        <f>MAI!L32</f>
        <v>11074.855</v>
      </c>
      <c r="H9" s="41">
        <f t="shared" si="2"/>
        <v>-2587.1249999999995</v>
      </c>
      <c r="I9" s="41">
        <v>3551.7</v>
      </c>
      <c r="J9" s="46">
        <v>6754.9</v>
      </c>
      <c r="K9" s="41">
        <v>7234.86</v>
      </c>
      <c r="L9" s="43">
        <v>6426.48</v>
      </c>
      <c r="M9" s="45">
        <v>0</v>
      </c>
      <c r="N9" s="41">
        <v>480.6</v>
      </c>
      <c r="O9" s="268">
        <f>'[2]SYNTHESE GLOBALE'!$P$9</f>
        <v>179.69300000000004</v>
      </c>
      <c r="P9" s="268">
        <f>MAI!G32</f>
        <v>144.96200000000002</v>
      </c>
      <c r="Q9" s="267">
        <f t="shared" si="3"/>
        <v>-0.2395869262289429</v>
      </c>
    </row>
    <row r="10" spans="1:17" ht="17">
      <c r="A10" s="33" t="s">
        <v>19</v>
      </c>
      <c r="B10" s="34">
        <f t="shared" si="0"/>
        <v>-1.4807946455015708</v>
      </c>
      <c r="C10" s="35">
        <f>'[1]SYNTHESE GLOBALE'!$D$10</f>
        <v>264098.03000000009</v>
      </c>
      <c r="D10" s="35">
        <f>JUIN!M84</f>
        <v>106457.03</v>
      </c>
      <c r="E10" s="40">
        <f t="shared" si="1"/>
        <v>-0.39898466143771288</v>
      </c>
      <c r="F10" s="41">
        <f>'[1]SYNTHESE GLOBALE'!$G$10</f>
        <v>31294.979999999992</v>
      </c>
      <c r="G10" s="41">
        <f>JUIN!L84</f>
        <v>18808.762999999999</v>
      </c>
      <c r="H10" s="41">
        <f>G10-J10-L10-M10-N10</f>
        <v>5379.8229999999994</v>
      </c>
      <c r="I10" s="41">
        <v>10046.33</v>
      </c>
      <c r="J10" s="46">
        <v>6754.9</v>
      </c>
      <c r="K10" s="41">
        <v>8629.23</v>
      </c>
      <c r="L10" s="43">
        <v>6426.48</v>
      </c>
      <c r="M10" s="45">
        <v>202.56</v>
      </c>
      <c r="N10" s="41">
        <v>45</v>
      </c>
      <c r="O10" s="268">
        <f>'[2]SYNTHESE GLOBALE'!$P$10</f>
        <v>453.91300000000012</v>
      </c>
      <c r="P10" s="268">
        <f>JUIN!G84</f>
        <v>312.92100000000011</v>
      </c>
      <c r="Q10" s="267">
        <f t="shared" si="3"/>
        <v>-0.45056739560464132</v>
      </c>
    </row>
    <row r="11" spans="1:17" ht="17">
      <c r="A11" s="33" t="s">
        <v>18</v>
      </c>
      <c r="B11" s="34">
        <f t="shared" si="0"/>
        <v>-1.2769950314644587</v>
      </c>
      <c r="C11" s="35">
        <f>'[1]SYNTHESE GLOBALE'!$D$11</f>
        <v>103503.2</v>
      </c>
      <c r="D11" s="35">
        <f>JUILLET!M61</f>
        <v>45456.049999999996</v>
      </c>
      <c r="E11" s="40">
        <f t="shared" si="1"/>
        <v>-0.12943738230981322</v>
      </c>
      <c r="F11" s="41">
        <f>'[1]SYNTHESE GLOBALE'!$G$11</f>
        <v>14399.565000000002</v>
      </c>
      <c r="G11" s="41">
        <f>JUILLET!L61</f>
        <v>12535.722999999996</v>
      </c>
      <c r="H11" s="41">
        <f>G11-J11-L11-M11-N11</f>
        <v>-976.53700000000276</v>
      </c>
      <c r="I11" s="46">
        <v>6339.12</v>
      </c>
      <c r="J11" s="46">
        <v>6754.9</v>
      </c>
      <c r="K11" s="46">
        <v>6196.61</v>
      </c>
      <c r="L11" s="43">
        <v>6426.48</v>
      </c>
      <c r="M11" s="42">
        <v>213.32</v>
      </c>
      <c r="N11" s="41">
        <v>117.56</v>
      </c>
      <c r="O11" s="268">
        <v>185.61</v>
      </c>
      <c r="P11" s="268">
        <f>JUILLET!G61</f>
        <v>182.71200000000002</v>
      </c>
      <c r="Q11" s="267">
        <f t="shared" si="3"/>
        <v>-1.5861027190332305E-2</v>
      </c>
    </row>
    <row r="12" spans="1:17" ht="17">
      <c r="A12" s="33" t="s">
        <v>34</v>
      </c>
      <c r="B12" s="34">
        <f t="shared" si="0"/>
        <v>0.26321276711731367</v>
      </c>
      <c r="C12" s="35">
        <f>'[1]SYNTHESE GLOBALE'!$D$12</f>
        <v>48656.25</v>
      </c>
      <c r="D12" s="35">
        <f>AOÛT!M48</f>
        <v>66038.400000000009</v>
      </c>
      <c r="E12" s="40">
        <f t="shared" si="1"/>
        <v>0.10255451190467497</v>
      </c>
      <c r="F12" s="41">
        <f>'[1]SYNTHESE GLOBALE'!$G$12</f>
        <v>8221.1400000000012</v>
      </c>
      <c r="G12" s="41">
        <f>AOÛT!L48</f>
        <v>9064.255000000001</v>
      </c>
      <c r="H12" s="41">
        <f t="shared" si="2"/>
        <v>-4593.2549999999983</v>
      </c>
      <c r="I12" s="41">
        <v>4564.42</v>
      </c>
      <c r="J12" s="46">
        <v>6754.9</v>
      </c>
      <c r="K12" s="46">
        <v>4499.84</v>
      </c>
      <c r="L12" s="43">
        <v>6779</v>
      </c>
      <c r="M12" s="42">
        <v>78.61</v>
      </c>
      <c r="N12" s="41">
        <v>45</v>
      </c>
      <c r="O12" s="268">
        <v>113.87</v>
      </c>
      <c r="P12" s="268">
        <f>AOÛT!G48</f>
        <v>167.03699999999998</v>
      </c>
      <c r="Q12" s="267">
        <f>(P12-O12)/P12</f>
        <v>0.31829474906757171</v>
      </c>
    </row>
    <row r="13" spans="1:17" ht="17">
      <c r="A13" s="33" t="s">
        <v>17</v>
      </c>
      <c r="B13" s="34">
        <f t="shared" si="0"/>
        <v>0.11884904434683628</v>
      </c>
      <c r="C13" s="35">
        <f>'[1]SYNTHESE GLOBALE'!$D$13</f>
        <v>85752.536000000007</v>
      </c>
      <c r="D13" s="35">
        <f>'SEPTEMBRE '!M62</f>
        <v>97318.780000000013</v>
      </c>
      <c r="E13" s="40">
        <f t="shared" si="1"/>
        <v>-0.15716795520758847</v>
      </c>
      <c r="F13" s="41">
        <f>'[1]SYNTHESE GLOBALE'!$G$13</f>
        <v>22465.591</v>
      </c>
      <c r="G13" s="41">
        <f>'SEPTEMBRE '!L62</f>
        <v>18934.719999999998</v>
      </c>
      <c r="H13" s="41">
        <f t="shared" si="2"/>
        <v>5025.9699999999975</v>
      </c>
      <c r="I13" s="41">
        <v>10072.99</v>
      </c>
      <c r="J13" s="46">
        <v>6754.9</v>
      </c>
      <c r="K13" s="41">
        <v>7446.33</v>
      </c>
      <c r="L13" s="43">
        <v>6779.27</v>
      </c>
      <c r="M13" s="42">
        <v>45</v>
      </c>
      <c r="N13" s="41">
        <v>329.58</v>
      </c>
      <c r="O13" s="268">
        <v>173.2</v>
      </c>
      <c r="P13" s="268">
        <f>'SEPTEMBRE '!G62</f>
        <v>232.34400000000002</v>
      </c>
      <c r="Q13" s="267">
        <f t="shared" si="3"/>
        <v>0.25455359294838698</v>
      </c>
    </row>
    <row r="14" spans="1:17" ht="17">
      <c r="A14" s="33" t="s">
        <v>35</v>
      </c>
      <c r="B14" s="34">
        <f t="shared" si="0"/>
        <v>0.55155786946211083</v>
      </c>
      <c r="C14" s="35">
        <f>'[1]SYNTHESE GLOBALE'!$D$14</f>
        <v>45905.049999999996</v>
      </c>
      <c r="D14" s="35">
        <f>OCTOBRE!M71</f>
        <v>102365.60499999998</v>
      </c>
      <c r="E14" s="40">
        <f t="shared" si="1"/>
        <v>1.2535164815908844</v>
      </c>
      <c r="F14" s="41">
        <f>'[1]SYNTHESE GLOBALE'!$G$14</f>
        <v>7989.5199999999986</v>
      </c>
      <c r="G14" s="41">
        <f>OCTOBRE!L71</f>
        <v>18004.514999999999</v>
      </c>
      <c r="H14" s="41">
        <f t="shared" si="2"/>
        <v>4335.5649999999996</v>
      </c>
      <c r="I14" s="41">
        <v>9454.16</v>
      </c>
      <c r="J14" s="46">
        <v>6754.9</v>
      </c>
      <c r="K14" s="41">
        <v>8550.36</v>
      </c>
      <c r="L14" s="41">
        <v>6779.27</v>
      </c>
      <c r="M14" s="42">
        <v>89.78</v>
      </c>
      <c r="N14" s="41">
        <v>45</v>
      </c>
      <c r="O14" s="268">
        <v>121.08</v>
      </c>
      <c r="P14" s="268">
        <f>OCTOBRE!G71</f>
        <v>308.13700000000006</v>
      </c>
      <c r="Q14" s="267">
        <f t="shared" si="3"/>
        <v>0.6070578995706456</v>
      </c>
    </row>
    <row r="15" spans="1:17" ht="17">
      <c r="A15" s="33" t="s">
        <v>15</v>
      </c>
      <c r="B15" s="34">
        <f t="shared" si="0"/>
        <v>0.23036798716653317</v>
      </c>
      <c r="C15" s="35">
        <f>'[1]SYNTHESE GLOBALE'!$D$15</f>
        <v>67955.919999999984</v>
      </c>
      <c r="D15" s="35">
        <f>NOVEMBRE!M48</f>
        <v>88296.638999999996</v>
      </c>
      <c r="E15" s="40">
        <f t="shared" si="1"/>
        <v>-0.1540316138802727</v>
      </c>
      <c r="F15" s="41">
        <f>'[1]SYNTHESE GLOBALE'!$G$15</f>
        <v>13889.785000000002</v>
      </c>
      <c r="G15" s="41">
        <f>NOVEMBRE!L48</f>
        <v>11750.318999999998</v>
      </c>
      <c r="H15" s="41">
        <f t="shared" si="2"/>
        <v>-1942.9610000000023</v>
      </c>
      <c r="I15" s="41">
        <v>2350.13</v>
      </c>
      <c r="J15" s="46">
        <v>6754.9</v>
      </c>
      <c r="K15" s="41">
        <v>9400.19</v>
      </c>
      <c r="L15" s="47">
        <v>6779.27</v>
      </c>
      <c r="M15" s="42">
        <v>114.11</v>
      </c>
      <c r="N15" s="41">
        <v>45</v>
      </c>
      <c r="O15" s="268">
        <v>192.96</v>
      </c>
      <c r="P15" s="268">
        <f>NOVEMBRE!G48</f>
        <v>204.93899999999994</v>
      </c>
      <c r="Q15" s="267">
        <f t="shared" si="3"/>
        <v>5.8451539238504782E-2</v>
      </c>
    </row>
    <row r="16" spans="1:17" ht="17">
      <c r="A16" s="33" t="s">
        <v>16</v>
      </c>
      <c r="B16" s="34">
        <f t="shared" si="0"/>
        <v>-3.6267293971967023</v>
      </c>
      <c r="C16" s="35">
        <f>'[1]SYNTHESE GLOBALE'!$D$16</f>
        <v>95951.14999999998</v>
      </c>
      <c r="D16" s="35">
        <f>DÉCEMBRE!M34</f>
        <v>20738.439999999999</v>
      </c>
      <c r="E16" s="40">
        <f t="shared" si="1"/>
        <v>-0.66047187651655825</v>
      </c>
      <c r="F16" s="41">
        <f>'[1]SYNTHESE GLOBALE'!$G$16</f>
        <v>16361.06</v>
      </c>
      <c r="G16" s="41">
        <f>DÉCEMBRE!L34</f>
        <v>5555.0399999999991</v>
      </c>
      <c r="H16" s="41">
        <f t="shared" si="2"/>
        <v>-2518.0500000000006</v>
      </c>
      <c r="I16" s="263">
        <v>1910.74</v>
      </c>
      <c r="J16" s="263">
        <v>6754.9</v>
      </c>
      <c r="K16" s="263">
        <v>3644.3</v>
      </c>
      <c r="L16" s="49"/>
      <c r="M16" s="48">
        <v>83.45</v>
      </c>
      <c r="N16" s="41">
        <v>1234.74</v>
      </c>
      <c r="O16" s="268">
        <v>410.38</v>
      </c>
      <c r="P16" s="268">
        <f>DÉCEMBRE!G34</f>
        <v>84.285999999999987</v>
      </c>
      <c r="Q16" s="267">
        <f t="shared" si="3"/>
        <v>-3.8688987494957647</v>
      </c>
    </row>
    <row r="17" spans="1:17" ht="17">
      <c r="A17" s="33"/>
      <c r="B17" s="34"/>
      <c r="C17" s="35"/>
      <c r="D17" s="35"/>
      <c r="E17" s="40"/>
      <c r="F17" s="41"/>
      <c r="G17" s="41"/>
      <c r="H17" s="162"/>
      <c r="I17" s="128"/>
      <c r="J17" s="128"/>
      <c r="K17" s="264">
        <v>-9153</v>
      </c>
      <c r="L17" s="49"/>
      <c r="M17" s="48"/>
      <c r="N17" s="41"/>
      <c r="O17" s="269"/>
      <c r="P17" s="269"/>
      <c r="Q17" s="270"/>
    </row>
    <row r="18" spans="1:17" ht="17">
      <c r="A18" s="50" t="s">
        <v>36</v>
      </c>
      <c r="B18" s="51">
        <f>(D18-C18)/D18</f>
        <v>-0.31867583080875994</v>
      </c>
      <c r="C18" s="52">
        <f>SUM(C5:C16)</f>
        <v>1347488.3319999999</v>
      </c>
      <c r="D18" s="52">
        <f>SUM(D5:D16)</f>
        <v>1021849.571</v>
      </c>
      <c r="E18" s="52"/>
      <c r="F18" s="52">
        <f>SUM(F5:F16)</f>
        <v>233205.58299999998</v>
      </c>
      <c r="G18" s="52">
        <f>SUM(G5:G16)</f>
        <v>161639.31400000001</v>
      </c>
      <c r="H18" s="52"/>
      <c r="I18" s="52">
        <f>SUM(I5:I16)</f>
        <v>65292.83</v>
      </c>
      <c r="J18" s="52">
        <f>SUM(J5:J16)</f>
        <v>81094.469999999987</v>
      </c>
      <c r="K18" s="52">
        <f>SUM(K5:K17)</f>
        <v>83308.61</v>
      </c>
      <c r="L18" s="52">
        <f>SUM(L5:L16)</f>
        <v>81639.12</v>
      </c>
      <c r="M18" s="52">
        <f>SUM(M5:M16)</f>
        <v>2120.4499999999998</v>
      </c>
      <c r="N18" s="53">
        <f>SUM(N5:N16)</f>
        <v>3251.0999999999995</v>
      </c>
      <c r="O18" s="53">
        <f>SUM(O5:O16)</f>
        <v>2770.9290000000005</v>
      </c>
      <c r="P18" s="53">
        <f>SUM(P5:P16)</f>
        <v>2670.049</v>
      </c>
      <c r="Q18" s="260">
        <f>(P18-O18)/O18</f>
        <v>-3.640656256439647E-2</v>
      </c>
    </row>
    <row r="19" spans="1:17" ht="17">
      <c r="A19" s="54" t="s">
        <v>37</v>
      </c>
      <c r="B19" s="54"/>
      <c r="C19" s="55"/>
      <c r="D19" s="55"/>
      <c r="E19" s="56"/>
      <c r="F19" s="55"/>
      <c r="G19" s="57">
        <f>(G18-F18)/G18</f>
        <v>-0.44275286271011993</v>
      </c>
      <c r="H19" s="55"/>
      <c r="I19" s="55"/>
      <c r="J19" s="55"/>
      <c r="K19" s="58"/>
    </row>
    <row r="20" spans="1:17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60"/>
    </row>
    <row r="22" spans="1:17">
      <c r="K22" s="262" t="s">
        <v>1288</v>
      </c>
    </row>
    <row r="23" spans="1:17">
      <c r="K23" s="261"/>
    </row>
  </sheetData>
  <mergeCells count="2">
    <mergeCell ref="A1:K1"/>
    <mergeCell ref="A4:B4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FB52-383C-6A4E-A9B9-F5FD221CBBBC}">
  <dimension ref="A1:N68"/>
  <sheetViews>
    <sheetView topLeftCell="A42" zoomScale="119" zoomScaleNormal="125" workbookViewId="0">
      <selection activeCell="F21" sqref="F21"/>
    </sheetView>
  </sheetViews>
  <sheetFormatPr baseColWidth="10" defaultRowHeight="16"/>
  <cols>
    <col min="4" max="4" width="27.1640625" customWidth="1"/>
    <col min="5" max="5" width="26.33203125" bestFit="1" customWidth="1"/>
    <col min="6" max="6" width="25.1640625" bestFit="1" customWidth="1"/>
    <col min="7" max="7" width="13.5" customWidth="1"/>
  </cols>
  <sheetData>
    <row r="1" spans="1:13">
      <c r="A1" s="285" t="s">
        <v>893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3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3" ht="30">
      <c r="A6" s="144" t="s">
        <v>0</v>
      </c>
      <c r="B6" s="144" t="s">
        <v>1</v>
      </c>
      <c r="C6" s="145" t="s">
        <v>2</v>
      </c>
      <c r="D6" s="146" t="s">
        <v>3</v>
      </c>
      <c r="E6" s="147" t="s">
        <v>4</v>
      </c>
      <c r="F6" s="146" t="s">
        <v>5</v>
      </c>
      <c r="G6" s="146" t="s">
        <v>6</v>
      </c>
      <c r="H6" s="146" t="s">
        <v>7</v>
      </c>
      <c r="I6" s="146" t="s">
        <v>8</v>
      </c>
      <c r="J6" s="146" t="s">
        <v>9</v>
      </c>
      <c r="K6" s="146" t="s">
        <v>10</v>
      </c>
      <c r="L6" s="148" t="s">
        <v>11</v>
      </c>
      <c r="M6" s="146" t="s">
        <v>12</v>
      </c>
    </row>
    <row r="7" spans="1:13" s="6" customFormat="1" ht="28">
      <c r="A7" s="188" t="s">
        <v>894</v>
      </c>
      <c r="B7" s="188" t="s">
        <v>993</v>
      </c>
      <c r="C7" s="185" t="s">
        <v>949</v>
      </c>
      <c r="D7" s="188" t="s">
        <v>23</v>
      </c>
      <c r="E7" s="188" t="s">
        <v>994</v>
      </c>
      <c r="F7" s="197" t="s">
        <v>895</v>
      </c>
      <c r="G7" s="174">
        <v>20.375</v>
      </c>
      <c r="H7" s="190">
        <v>740</v>
      </c>
      <c r="I7" s="189">
        <v>860</v>
      </c>
      <c r="J7" s="204" t="s">
        <v>415</v>
      </c>
      <c r="K7" s="190">
        <v>1150</v>
      </c>
      <c r="L7" s="191">
        <f t="shared" ref="L7:L39" si="0">(I7-H7)*G7-K7</f>
        <v>1295</v>
      </c>
      <c r="M7" s="234">
        <f t="shared" ref="M7:M39" si="1">G7*I7</f>
        <v>17522.5</v>
      </c>
    </row>
    <row r="8" spans="1:13" s="150" customFormat="1" ht="14">
      <c r="A8" s="302" t="s">
        <v>896</v>
      </c>
      <c r="B8" s="302" t="s">
        <v>1023</v>
      </c>
      <c r="C8" s="305" t="s">
        <v>897</v>
      </c>
      <c r="D8" s="302" t="s">
        <v>201</v>
      </c>
      <c r="E8" s="302" t="s">
        <v>96</v>
      </c>
      <c r="F8" s="197" t="s">
        <v>825</v>
      </c>
      <c r="G8" s="174">
        <v>0.505</v>
      </c>
      <c r="H8" s="190">
        <v>330</v>
      </c>
      <c r="I8" s="189">
        <v>550</v>
      </c>
      <c r="J8" s="299" t="s">
        <v>103</v>
      </c>
      <c r="K8" s="190">
        <v>20</v>
      </c>
      <c r="L8" s="191">
        <f t="shared" si="0"/>
        <v>91.1</v>
      </c>
      <c r="M8" s="191">
        <f t="shared" si="1"/>
        <v>277.75</v>
      </c>
    </row>
    <row r="9" spans="1:13" s="6" customFormat="1">
      <c r="A9" s="304"/>
      <c r="B9" s="304"/>
      <c r="C9" s="307"/>
      <c r="D9" s="304"/>
      <c r="E9" s="304"/>
      <c r="F9" s="197" t="s">
        <v>826</v>
      </c>
      <c r="G9" s="174">
        <v>2.7650000000000001</v>
      </c>
      <c r="H9" s="190">
        <v>160</v>
      </c>
      <c r="I9" s="189">
        <v>400</v>
      </c>
      <c r="J9" s="301"/>
      <c r="K9" s="190">
        <v>200</v>
      </c>
      <c r="L9" s="191">
        <f t="shared" si="0"/>
        <v>463.6</v>
      </c>
      <c r="M9" s="191">
        <f t="shared" si="1"/>
        <v>1106</v>
      </c>
    </row>
    <row r="10" spans="1:13" s="6" customFormat="1">
      <c r="A10" s="302" t="s">
        <v>898</v>
      </c>
      <c r="B10" s="302" t="s">
        <v>942</v>
      </c>
      <c r="C10" s="305" t="s">
        <v>901</v>
      </c>
      <c r="D10" s="302" t="s">
        <v>862</v>
      </c>
      <c r="E10" s="302" t="s">
        <v>899</v>
      </c>
      <c r="F10" s="197" t="s">
        <v>864</v>
      </c>
      <c r="G10" s="174">
        <v>0</v>
      </c>
      <c r="H10" s="190">
        <v>275</v>
      </c>
      <c r="I10" s="189">
        <v>360</v>
      </c>
      <c r="J10" s="299" t="s">
        <v>67</v>
      </c>
      <c r="K10" s="190">
        <v>190</v>
      </c>
      <c r="L10" s="191">
        <f t="shared" si="0"/>
        <v>-190</v>
      </c>
      <c r="M10" s="191">
        <f t="shared" si="1"/>
        <v>0</v>
      </c>
    </row>
    <row r="11" spans="1:13" s="6" customFormat="1">
      <c r="A11" s="303"/>
      <c r="B11" s="303"/>
      <c r="C11" s="306"/>
      <c r="D11" s="303"/>
      <c r="E11" s="303"/>
      <c r="F11" s="197" t="s">
        <v>865</v>
      </c>
      <c r="G11" s="174">
        <v>3.25</v>
      </c>
      <c r="H11" s="190">
        <v>205</v>
      </c>
      <c r="I11" s="189">
        <v>300</v>
      </c>
      <c r="J11" s="300"/>
      <c r="K11" s="190">
        <v>190</v>
      </c>
      <c r="L11" s="191">
        <f t="shared" si="0"/>
        <v>118.75</v>
      </c>
      <c r="M11" s="191">
        <f t="shared" si="1"/>
        <v>975</v>
      </c>
    </row>
    <row r="12" spans="1:13" s="6" customFormat="1">
      <c r="A12" s="303"/>
      <c r="B12" s="303"/>
      <c r="C12" s="306"/>
      <c r="D12" s="303"/>
      <c r="E12" s="303"/>
      <c r="F12" s="197" t="s">
        <v>866</v>
      </c>
      <c r="G12" s="174">
        <v>14.97</v>
      </c>
      <c r="H12" s="190">
        <v>165</v>
      </c>
      <c r="I12" s="189">
        <v>255</v>
      </c>
      <c r="J12" s="300"/>
      <c r="K12" s="190">
        <v>190</v>
      </c>
      <c r="L12" s="191">
        <f t="shared" si="0"/>
        <v>1157.3</v>
      </c>
      <c r="M12" s="191">
        <f t="shared" si="1"/>
        <v>3817.3500000000004</v>
      </c>
    </row>
    <row r="13" spans="1:13" s="6" customFormat="1">
      <c r="A13" s="303"/>
      <c r="B13" s="303"/>
      <c r="C13" s="306"/>
      <c r="D13" s="303"/>
      <c r="E13" s="303"/>
      <c r="F13" s="197" t="s">
        <v>867</v>
      </c>
      <c r="G13" s="174">
        <v>0</v>
      </c>
      <c r="H13" s="190">
        <v>90</v>
      </c>
      <c r="I13" s="189">
        <v>195</v>
      </c>
      <c r="J13" s="300"/>
      <c r="K13" s="190">
        <v>190</v>
      </c>
      <c r="L13" s="191">
        <f t="shared" si="0"/>
        <v>-190</v>
      </c>
      <c r="M13" s="191">
        <f t="shared" si="1"/>
        <v>0</v>
      </c>
    </row>
    <row r="14" spans="1:13" s="6" customFormat="1">
      <c r="A14" s="304"/>
      <c r="B14" s="304"/>
      <c r="C14" s="307"/>
      <c r="D14" s="304"/>
      <c r="E14" s="304"/>
      <c r="F14" s="197" t="s">
        <v>70</v>
      </c>
      <c r="G14" s="174">
        <v>0</v>
      </c>
      <c r="H14" s="190">
        <v>45</v>
      </c>
      <c r="I14" s="189">
        <v>135</v>
      </c>
      <c r="J14" s="301"/>
      <c r="K14" s="190">
        <v>190</v>
      </c>
      <c r="L14" s="191">
        <f t="shared" si="0"/>
        <v>-190</v>
      </c>
      <c r="M14" s="191">
        <f t="shared" si="1"/>
        <v>0</v>
      </c>
    </row>
    <row r="15" spans="1:13" s="6" customFormat="1">
      <c r="A15" s="302" t="s">
        <v>915</v>
      </c>
      <c r="B15" s="302" t="s">
        <v>943</v>
      </c>
      <c r="C15" s="305" t="s">
        <v>902</v>
      </c>
      <c r="D15" s="302" t="s">
        <v>744</v>
      </c>
      <c r="E15" s="302" t="s">
        <v>900</v>
      </c>
      <c r="F15" s="197" t="s">
        <v>849</v>
      </c>
      <c r="G15" s="174">
        <v>0</v>
      </c>
      <c r="H15" s="190">
        <v>270</v>
      </c>
      <c r="I15" s="189">
        <v>370</v>
      </c>
      <c r="J15" s="299" t="s">
        <v>67</v>
      </c>
      <c r="K15" s="190">
        <v>147</v>
      </c>
      <c r="L15" s="191">
        <f t="shared" si="0"/>
        <v>-147</v>
      </c>
      <c r="M15" s="191">
        <f t="shared" si="1"/>
        <v>0</v>
      </c>
    </row>
    <row r="16" spans="1:13" s="6" customFormat="1">
      <c r="A16" s="303"/>
      <c r="B16" s="303"/>
      <c r="C16" s="306"/>
      <c r="D16" s="303"/>
      <c r="E16" s="303"/>
      <c r="F16" s="197" t="s">
        <v>850</v>
      </c>
      <c r="G16" s="174">
        <v>3.32</v>
      </c>
      <c r="H16" s="190">
        <v>205</v>
      </c>
      <c r="I16" s="189">
        <v>300</v>
      </c>
      <c r="J16" s="300"/>
      <c r="K16" s="190">
        <v>147</v>
      </c>
      <c r="L16" s="191">
        <f t="shared" si="0"/>
        <v>168.39999999999998</v>
      </c>
      <c r="M16" s="191">
        <f t="shared" si="1"/>
        <v>996</v>
      </c>
    </row>
    <row r="17" spans="1:13" s="6" customFormat="1">
      <c r="A17" s="303"/>
      <c r="B17" s="303"/>
      <c r="C17" s="306"/>
      <c r="D17" s="303"/>
      <c r="E17" s="303"/>
      <c r="F17" s="197" t="s">
        <v>851</v>
      </c>
      <c r="G17" s="174">
        <v>18.2</v>
      </c>
      <c r="H17" s="190">
        <v>160</v>
      </c>
      <c r="I17" s="189">
        <v>255</v>
      </c>
      <c r="J17" s="300"/>
      <c r="K17" s="190">
        <v>147</v>
      </c>
      <c r="L17" s="191">
        <f t="shared" si="0"/>
        <v>1582</v>
      </c>
      <c r="M17" s="191">
        <f t="shared" si="1"/>
        <v>4641</v>
      </c>
    </row>
    <row r="18" spans="1:13" s="6" customFormat="1">
      <c r="A18" s="303"/>
      <c r="B18" s="303"/>
      <c r="C18" s="306"/>
      <c r="D18" s="303"/>
      <c r="E18" s="303"/>
      <c r="F18" s="197" t="s">
        <v>885</v>
      </c>
      <c r="G18" s="174">
        <v>0</v>
      </c>
      <c r="H18" s="190">
        <v>110</v>
      </c>
      <c r="I18" s="189">
        <v>200</v>
      </c>
      <c r="J18" s="300"/>
      <c r="K18" s="190">
        <v>147</v>
      </c>
      <c r="L18" s="191">
        <f t="shared" si="0"/>
        <v>-147</v>
      </c>
      <c r="M18" s="191">
        <f t="shared" si="1"/>
        <v>0</v>
      </c>
    </row>
    <row r="19" spans="1:13" s="6" customFormat="1">
      <c r="A19" s="304"/>
      <c r="B19" s="304"/>
      <c r="C19" s="307"/>
      <c r="D19" s="304"/>
      <c r="E19" s="304"/>
      <c r="F19" s="197" t="s">
        <v>852</v>
      </c>
      <c r="G19" s="174">
        <v>0</v>
      </c>
      <c r="H19" s="190">
        <v>65</v>
      </c>
      <c r="I19" s="189">
        <v>125</v>
      </c>
      <c r="J19" s="301"/>
      <c r="K19" s="190">
        <v>147</v>
      </c>
      <c r="L19" s="191">
        <f t="shared" si="0"/>
        <v>-147</v>
      </c>
      <c r="M19" s="191">
        <f t="shared" si="1"/>
        <v>0</v>
      </c>
    </row>
    <row r="20" spans="1:13" s="150" customFormat="1" ht="14">
      <c r="A20" s="302" t="s">
        <v>906</v>
      </c>
      <c r="B20" s="302" t="s">
        <v>1023</v>
      </c>
      <c r="C20" s="305" t="s">
        <v>918</v>
      </c>
      <c r="D20" s="302" t="s">
        <v>201</v>
      </c>
      <c r="E20" s="302" t="s">
        <v>96</v>
      </c>
      <c r="F20" s="197" t="s">
        <v>825</v>
      </c>
      <c r="G20" s="174">
        <v>0</v>
      </c>
      <c r="H20" s="190">
        <v>330</v>
      </c>
      <c r="I20" s="189">
        <v>550</v>
      </c>
      <c r="J20" s="299" t="s">
        <v>103</v>
      </c>
      <c r="K20" s="190">
        <v>0</v>
      </c>
      <c r="L20" s="191">
        <f t="shared" si="0"/>
        <v>0</v>
      </c>
      <c r="M20" s="191">
        <f t="shared" si="1"/>
        <v>0</v>
      </c>
    </row>
    <row r="21" spans="1:13" s="150" customFormat="1" ht="14">
      <c r="A21" s="303"/>
      <c r="B21" s="303"/>
      <c r="C21" s="306"/>
      <c r="D21" s="303"/>
      <c r="E21" s="303"/>
      <c r="F21" s="197" t="s">
        <v>905</v>
      </c>
      <c r="G21" s="174">
        <v>0.56000000000000005</v>
      </c>
      <c r="H21" s="190">
        <v>100</v>
      </c>
      <c r="I21" s="189">
        <v>350</v>
      </c>
      <c r="J21" s="300"/>
      <c r="K21" s="190">
        <v>110</v>
      </c>
      <c r="L21" s="191">
        <f t="shared" si="0"/>
        <v>30</v>
      </c>
      <c r="M21" s="191">
        <f t="shared" si="1"/>
        <v>196.00000000000003</v>
      </c>
    </row>
    <row r="22" spans="1:13" s="6" customFormat="1">
      <c r="A22" s="304"/>
      <c r="B22" s="304"/>
      <c r="C22" s="307"/>
      <c r="D22" s="304"/>
      <c r="E22" s="304"/>
      <c r="F22" s="197" t="s">
        <v>826</v>
      </c>
      <c r="G22" s="174">
        <v>2.37</v>
      </c>
      <c r="H22" s="190">
        <v>160</v>
      </c>
      <c r="I22" s="189">
        <v>400</v>
      </c>
      <c r="J22" s="301"/>
      <c r="K22" s="190">
        <v>110</v>
      </c>
      <c r="L22" s="191">
        <f t="shared" si="0"/>
        <v>458.80000000000007</v>
      </c>
      <c r="M22" s="191">
        <f t="shared" si="1"/>
        <v>948</v>
      </c>
    </row>
    <row r="23" spans="1:13" s="6" customFormat="1">
      <c r="A23" s="202" t="s">
        <v>907</v>
      </c>
      <c r="B23" s="202" t="s">
        <v>1045</v>
      </c>
      <c r="C23" s="196" t="s">
        <v>926</v>
      </c>
      <c r="D23" s="202" t="s">
        <v>908</v>
      </c>
      <c r="E23" s="202" t="s">
        <v>85</v>
      </c>
      <c r="F23" s="197" t="s">
        <v>680</v>
      </c>
      <c r="G23" s="174">
        <v>1.48</v>
      </c>
      <c r="H23" s="190">
        <v>-130</v>
      </c>
      <c r="I23" s="189">
        <v>-70</v>
      </c>
      <c r="J23" s="183" t="s">
        <v>80</v>
      </c>
      <c r="K23" s="188">
        <v>-20</v>
      </c>
      <c r="L23" s="234">
        <f>(I23-H23)*G23-K23</f>
        <v>108.8</v>
      </c>
      <c r="M23" s="234">
        <f>G23*-H23</f>
        <v>192.4</v>
      </c>
    </row>
    <row r="24" spans="1:13" s="6" customFormat="1">
      <c r="A24" s="302" t="s">
        <v>916</v>
      </c>
      <c r="B24" s="302" t="s">
        <v>975</v>
      </c>
      <c r="C24" s="305" t="s">
        <v>931</v>
      </c>
      <c r="D24" s="302" t="s">
        <v>862</v>
      </c>
      <c r="E24" s="302" t="s">
        <v>917</v>
      </c>
      <c r="F24" s="197" t="s">
        <v>864</v>
      </c>
      <c r="G24" s="174">
        <v>0</v>
      </c>
      <c r="H24" s="190">
        <v>275</v>
      </c>
      <c r="I24" s="189">
        <v>375</v>
      </c>
      <c r="J24" s="299" t="s">
        <v>67</v>
      </c>
      <c r="K24" s="190">
        <v>190</v>
      </c>
      <c r="L24" s="191">
        <f t="shared" si="0"/>
        <v>-190</v>
      </c>
      <c r="M24" s="191">
        <f t="shared" si="1"/>
        <v>0</v>
      </c>
    </row>
    <row r="25" spans="1:13" s="6" customFormat="1">
      <c r="A25" s="303"/>
      <c r="B25" s="303"/>
      <c r="C25" s="306"/>
      <c r="D25" s="303"/>
      <c r="E25" s="303"/>
      <c r="F25" s="197" t="s">
        <v>865</v>
      </c>
      <c r="G25" s="174">
        <v>0</v>
      </c>
      <c r="H25" s="190">
        <v>205</v>
      </c>
      <c r="I25" s="189">
        <v>310</v>
      </c>
      <c r="J25" s="300"/>
      <c r="K25" s="190">
        <v>190</v>
      </c>
      <c r="L25" s="191">
        <f t="shared" si="0"/>
        <v>-190</v>
      </c>
      <c r="M25" s="191">
        <f t="shared" si="1"/>
        <v>0</v>
      </c>
    </row>
    <row r="26" spans="1:13" s="6" customFormat="1">
      <c r="A26" s="303"/>
      <c r="B26" s="303"/>
      <c r="C26" s="306"/>
      <c r="D26" s="303"/>
      <c r="E26" s="303"/>
      <c r="F26" s="197" t="s">
        <v>866</v>
      </c>
      <c r="G26" s="174">
        <v>8.84</v>
      </c>
      <c r="H26" s="190">
        <v>165</v>
      </c>
      <c r="I26" s="189">
        <v>280</v>
      </c>
      <c r="J26" s="300"/>
      <c r="K26" s="190">
        <v>190</v>
      </c>
      <c r="L26" s="191">
        <f t="shared" si="0"/>
        <v>826.6</v>
      </c>
      <c r="M26" s="191">
        <f t="shared" si="1"/>
        <v>2475.1999999999998</v>
      </c>
    </row>
    <row r="27" spans="1:13" s="6" customFormat="1">
      <c r="A27" s="303"/>
      <c r="B27" s="303"/>
      <c r="C27" s="306"/>
      <c r="D27" s="303"/>
      <c r="E27" s="303"/>
      <c r="F27" s="197" t="s">
        <v>867</v>
      </c>
      <c r="G27" s="174">
        <v>11.2</v>
      </c>
      <c r="H27" s="190">
        <v>90</v>
      </c>
      <c r="I27" s="189">
        <v>280</v>
      </c>
      <c r="J27" s="300"/>
      <c r="K27" s="190">
        <v>190</v>
      </c>
      <c r="L27" s="191">
        <f t="shared" si="0"/>
        <v>1938</v>
      </c>
      <c r="M27" s="191">
        <f t="shared" si="1"/>
        <v>3136</v>
      </c>
    </row>
    <row r="28" spans="1:13" s="6" customFormat="1">
      <c r="A28" s="304"/>
      <c r="B28" s="304"/>
      <c r="C28" s="307"/>
      <c r="D28" s="304"/>
      <c r="E28" s="304"/>
      <c r="F28" s="197" t="s">
        <v>70</v>
      </c>
      <c r="G28" s="174">
        <v>0</v>
      </c>
      <c r="H28" s="190">
        <v>45</v>
      </c>
      <c r="I28" s="189">
        <v>135</v>
      </c>
      <c r="J28" s="301"/>
      <c r="K28" s="190">
        <v>190</v>
      </c>
      <c r="L28" s="191">
        <f t="shared" si="0"/>
        <v>-190</v>
      </c>
      <c r="M28" s="191">
        <f t="shared" si="1"/>
        <v>0</v>
      </c>
    </row>
    <row r="29" spans="1:13" s="150" customFormat="1" ht="14">
      <c r="A29" s="188" t="s">
        <v>927</v>
      </c>
      <c r="B29" s="188" t="s">
        <v>996</v>
      </c>
      <c r="C29" s="185" t="s">
        <v>950</v>
      </c>
      <c r="D29" s="188" t="s">
        <v>230</v>
      </c>
      <c r="E29" s="188" t="s">
        <v>928</v>
      </c>
      <c r="F29" s="197" t="s">
        <v>929</v>
      </c>
      <c r="G29" s="174">
        <v>24.564</v>
      </c>
      <c r="H29" s="190">
        <v>875</v>
      </c>
      <c r="I29" s="189">
        <v>895</v>
      </c>
      <c r="J29" s="204" t="s">
        <v>80</v>
      </c>
      <c r="K29" s="188">
        <v>0</v>
      </c>
      <c r="L29" s="234">
        <f t="shared" si="0"/>
        <v>491.28</v>
      </c>
      <c r="M29" s="234">
        <f t="shared" si="1"/>
        <v>21984.78</v>
      </c>
    </row>
    <row r="30" spans="1:13" s="150" customFormat="1" ht="14">
      <c r="A30" s="302" t="s">
        <v>930</v>
      </c>
      <c r="B30" s="302" t="s">
        <v>1023</v>
      </c>
      <c r="C30" s="305" t="s">
        <v>932</v>
      </c>
      <c r="D30" s="302" t="s">
        <v>201</v>
      </c>
      <c r="E30" s="302" t="s">
        <v>96</v>
      </c>
      <c r="F30" s="197" t="s">
        <v>825</v>
      </c>
      <c r="G30" s="174">
        <v>1.29</v>
      </c>
      <c r="H30" s="190">
        <v>330</v>
      </c>
      <c r="I30" s="189">
        <v>550</v>
      </c>
      <c r="J30" s="299" t="s">
        <v>103</v>
      </c>
      <c r="K30" s="190">
        <v>110</v>
      </c>
      <c r="L30" s="191">
        <f t="shared" si="0"/>
        <v>173.8</v>
      </c>
      <c r="M30" s="191">
        <f t="shared" si="1"/>
        <v>709.5</v>
      </c>
    </row>
    <row r="31" spans="1:13" s="6" customFormat="1">
      <c r="A31" s="304"/>
      <c r="B31" s="304"/>
      <c r="C31" s="307"/>
      <c r="D31" s="304"/>
      <c r="E31" s="304"/>
      <c r="F31" s="197" t="s">
        <v>826</v>
      </c>
      <c r="G31" s="174">
        <v>2.82</v>
      </c>
      <c r="H31" s="190">
        <v>160</v>
      </c>
      <c r="I31" s="189">
        <v>400</v>
      </c>
      <c r="J31" s="301"/>
      <c r="K31" s="190">
        <v>110</v>
      </c>
      <c r="L31" s="191">
        <f t="shared" si="0"/>
        <v>566.79999999999995</v>
      </c>
      <c r="M31" s="191">
        <f t="shared" si="1"/>
        <v>1128</v>
      </c>
    </row>
    <row r="32" spans="1:13" s="6" customFormat="1">
      <c r="A32" s="302" t="s">
        <v>933</v>
      </c>
      <c r="B32" s="302" t="s">
        <v>991</v>
      </c>
      <c r="C32" s="305" t="s">
        <v>935</v>
      </c>
      <c r="D32" s="302" t="s">
        <v>744</v>
      </c>
      <c r="E32" s="302" t="s">
        <v>934</v>
      </c>
      <c r="F32" s="197" t="s">
        <v>849</v>
      </c>
      <c r="G32" s="174">
        <v>0</v>
      </c>
      <c r="H32" s="190">
        <v>310</v>
      </c>
      <c r="I32" s="189">
        <v>385</v>
      </c>
      <c r="J32" s="299" t="s">
        <v>67</v>
      </c>
      <c r="K32" s="190">
        <v>147</v>
      </c>
      <c r="L32" s="191">
        <f t="shared" si="0"/>
        <v>-147</v>
      </c>
      <c r="M32" s="191">
        <f t="shared" si="1"/>
        <v>0</v>
      </c>
    </row>
    <row r="33" spans="1:14" s="6" customFormat="1">
      <c r="A33" s="303"/>
      <c r="B33" s="303"/>
      <c r="C33" s="306"/>
      <c r="D33" s="303"/>
      <c r="E33" s="303"/>
      <c r="F33" s="197" t="s">
        <v>850</v>
      </c>
      <c r="G33" s="174">
        <v>4.1500000000000004</v>
      </c>
      <c r="H33" s="190">
        <v>210</v>
      </c>
      <c r="I33" s="189">
        <v>335</v>
      </c>
      <c r="J33" s="300"/>
      <c r="K33" s="190">
        <v>147</v>
      </c>
      <c r="L33" s="191">
        <f t="shared" si="0"/>
        <v>371.75</v>
      </c>
      <c r="M33" s="191">
        <f t="shared" si="1"/>
        <v>1390.2500000000002</v>
      </c>
    </row>
    <row r="34" spans="1:14" s="6" customFormat="1">
      <c r="A34" s="303"/>
      <c r="B34" s="303"/>
      <c r="C34" s="306"/>
      <c r="D34" s="303"/>
      <c r="E34" s="303"/>
      <c r="F34" s="197" t="s">
        <v>851</v>
      </c>
      <c r="G34" s="174">
        <v>17.55</v>
      </c>
      <c r="H34" s="190">
        <v>145</v>
      </c>
      <c r="I34" s="189">
        <v>280</v>
      </c>
      <c r="J34" s="300"/>
      <c r="K34" s="190">
        <v>147</v>
      </c>
      <c r="L34" s="191">
        <f t="shared" si="0"/>
        <v>2222.25</v>
      </c>
      <c r="M34" s="191">
        <f t="shared" si="1"/>
        <v>4914</v>
      </c>
    </row>
    <row r="35" spans="1:14" s="6" customFormat="1">
      <c r="A35" s="303"/>
      <c r="B35" s="303"/>
      <c r="C35" s="306"/>
      <c r="D35" s="303"/>
      <c r="E35" s="303"/>
      <c r="F35" s="197" t="s">
        <v>885</v>
      </c>
      <c r="G35" s="174">
        <v>0</v>
      </c>
      <c r="H35" s="190">
        <v>140</v>
      </c>
      <c r="I35" s="189">
        <v>215</v>
      </c>
      <c r="J35" s="300"/>
      <c r="K35" s="190">
        <v>147</v>
      </c>
      <c r="L35" s="191">
        <f t="shared" si="0"/>
        <v>-147</v>
      </c>
      <c r="M35" s="191">
        <f t="shared" si="1"/>
        <v>0</v>
      </c>
    </row>
    <row r="36" spans="1:14" s="150" customFormat="1" ht="14">
      <c r="A36" s="304"/>
      <c r="B36" s="304"/>
      <c r="C36" s="307"/>
      <c r="D36" s="304"/>
      <c r="E36" s="304"/>
      <c r="F36" s="197" t="s">
        <v>852</v>
      </c>
      <c r="G36" s="174">
        <v>0</v>
      </c>
      <c r="H36" s="190">
        <v>65</v>
      </c>
      <c r="I36" s="189">
        <v>145</v>
      </c>
      <c r="J36" s="301"/>
      <c r="K36" s="190">
        <v>147</v>
      </c>
      <c r="L36" s="191">
        <f t="shared" si="0"/>
        <v>-147</v>
      </c>
      <c r="M36" s="191">
        <f t="shared" si="1"/>
        <v>0</v>
      </c>
    </row>
    <row r="37" spans="1:14" s="150" customFormat="1" ht="14">
      <c r="A37" s="202" t="s">
        <v>936</v>
      </c>
      <c r="B37" s="202" t="s">
        <v>1024</v>
      </c>
      <c r="C37" s="196" t="s">
        <v>962</v>
      </c>
      <c r="D37" s="202" t="s">
        <v>937</v>
      </c>
      <c r="E37" s="202" t="s">
        <v>1025</v>
      </c>
      <c r="F37" s="197" t="s">
        <v>938</v>
      </c>
      <c r="G37" s="174">
        <v>3.28</v>
      </c>
      <c r="H37" s="190">
        <v>150</v>
      </c>
      <c r="I37" s="189">
        <v>425</v>
      </c>
      <c r="J37" s="183" t="s">
        <v>48</v>
      </c>
      <c r="K37" s="190">
        <v>285</v>
      </c>
      <c r="L37" s="191">
        <f t="shared" si="0"/>
        <v>617</v>
      </c>
      <c r="M37" s="234">
        <f t="shared" si="1"/>
        <v>1394</v>
      </c>
    </row>
    <row r="38" spans="1:14" s="150" customFormat="1" ht="14">
      <c r="A38" s="302" t="s">
        <v>939</v>
      </c>
      <c r="B38" s="302" t="s">
        <v>1042</v>
      </c>
      <c r="C38" s="305" t="s">
        <v>932</v>
      </c>
      <c r="D38" s="302" t="s">
        <v>940</v>
      </c>
      <c r="E38" s="302" t="s">
        <v>1043</v>
      </c>
      <c r="F38" s="197" t="s">
        <v>714</v>
      </c>
      <c r="G38" s="174">
        <v>0.55000000000000004</v>
      </c>
      <c r="H38" s="190">
        <v>70</v>
      </c>
      <c r="I38" s="189">
        <v>120</v>
      </c>
      <c r="J38" s="299" t="s">
        <v>715</v>
      </c>
      <c r="K38" s="188">
        <v>0</v>
      </c>
      <c r="L38" s="191">
        <f t="shared" si="0"/>
        <v>27.500000000000004</v>
      </c>
      <c r="M38" s="234">
        <f t="shared" si="1"/>
        <v>66</v>
      </c>
    </row>
    <row r="39" spans="1:14" s="150" customFormat="1" ht="14">
      <c r="A39" s="304"/>
      <c r="B39" s="304"/>
      <c r="C39" s="307"/>
      <c r="D39" s="304"/>
      <c r="E39" s="304"/>
      <c r="F39" s="197" t="s">
        <v>388</v>
      </c>
      <c r="G39" s="174">
        <v>0.19</v>
      </c>
      <c r="H39" s="190">
        <v>0</v>
      </c>
      <c r="I39" s="189">
        <v>0</v>
      </c>
      <c r="J39" s="301"/>
      <c r="K39" s="188">
        <v>0</v>
      </c>
      <c r="L39" s="191">
        <f t="shared" si="0"/>
        <v>0</v>
      </c>
      <c r="M39" s="234">
        <f t="shared" si="1"/>
        <v>0</v>
      </c>
    </row>
    <row r="40" spans="1:14" s="150" customFormat="1" ht="14">
      <c r="A40" s="302" t="s">
        <v>941</v>
      </c>
      <c r="B40" s="302" t="s">
        <v>990</v>
      </c>
      <c r="C40" s="305" t="s">
        <v>989</v>
      </c>
      <c r="D40" s="302" t="s">
        <v>947</v>
      </c>
      <c r="E40" s="302" t="s">
        <v>944</v>
      </c>
      <c r="F40" s="197" t="s">
        <v>987</v>
      </c>
      <c r="G40" s="174">
        <v>14.04</v>
      </c>
      <c r="H40" s="190">
        <v>35</v>
      </c>
      <c r="I40" s="189">
        <v>170</v>
      </c>
      <c r="J40" s="299" t="s">
        <v>67</v>
      </c>
      <c r="K40" s="190">
        <v>160</v>
      </c>
      <c r="L40" s="191">
        <f t="shared" ref="L40:L60" si="2">(I40-H40)*G40-K40</f>
        <v>1735.3999999999999</v>
      </c>
      <c r="M40" s="234">
        <f t="shared" ref="M40:M60" si="3">G40*I40</f>
        <v>2386.7999999999997</v>
      </c>
    </row>
    <row r="41" spans="1:14" s="150" customFormat="1" ht="14">
      <c r="A41" s="303"/>
      <c r="B41" s="303"/>
      <c r="C41" s="306"/>
      <c r="D41" s="303"/>
      <c r="E41" s="303"/>
      <c r="F41" s="197" t="s">
        <v>850</v>
      </c>
      <c r="G41" s="174">
        <v>0</v>
      </c>
      <c r="H41" s="190">
        <v>215</v>
      </c>
      <c r="I41" s="189">
        <v>290</v>
      </c>
      <c r="J41" s="300"/>
      <c r="K41" s="190">
        <v>160</v>
      </c>
      <c r="L41" s="191">
        <f t="shared" si="2"/>
        <v>-160</v>
      </c>
      <c r="M41" s="234">
        <f t="shared" si="3"/>
        <v>0</v>
      </c>
    </row>
    <row r="42" spans="1:14" s="150" customFormat="1" ht="14">
      <c r="A42" s="304"/>
      <c r="B42" s="304"/>
      <c r="C42" s="307"/>
      <c r="D42" s="304"/>
      <c r="E42" s="304"/>
      <c r="F42" s="197" t="s">
        <v>851</v>
      </c>
      <c r="G42" s="174">
        <v>0</v>
      </c>
      <c r="H42" s="190">
        <v>200</v>
      </c>
      <c r="I42" s="189">
        <v>235</v>
      </c>
      <c r="J42" s="301"/>
      <c r="K42" s="190">
        <v>160</v>
      </c>
      <c r="L42" s="191">
        <f t="shared" si="2"/>
        <v>-160</v>
      </c>
      <c r="M42" s="234">
        <f t="shared" si="3"/>
        <v>0</v>
      </c>
    </row>
    <row r="43" spans="1:14" s="150" customFormat="1" ht="14">
      <c r="A43" s="202" t="s">
        <v>945</v>
      </c>
      <c r="B43" s="202" t="s">
        <v>1004</v>
      </c>
      <c r="C43" s="196" t="s">
        <v>976</v>
      </c>
      <c r="D43" s="202" t="s">
        <v>207</v>
      </c>
      <c r="E43" s="202" t="s">
        <v>948</v>
      </c>
      <c r="F43" s="197" t="s">
        <v>946</v>
      </c>
      <c r="G43" s="174">
        <v>10.077999999999999</v>
      </c>
      <c r="H43" s="190">
        <v>535</v>
      </c>
      <c r="I43" s="189">
        <v>750</v>
      </c>
      <c r="J43" s="183" t="s">
        <v>67</v>
      </c>
      <c r="K43" s="190">
        <v>900</v>
      </c>
      <c r="L43" s="191">
        <f t="shared" si="2"/>
        <v>1266.77</v>
      </c>
      <c r="M43" s="234">
        <f t="shared" si="3"/>
        <v>7558.5</v>
      </c>
    </row>
    <row r="44" spans="1:14" s="150" customFormat="1" ht="14">
      <c r="A44" s="302" t="s">
        <v>951</v>
      </c>
      <c r="B44" s="302" t="s">
        <v>992</v>
      </c>
      <c r="C44" s="305" t="s">
        <v>954</v>
      </c>
      <c r="D44" s="302" t="s">
        <v>952</v>
      </c>
      <c r="E44" s="302" t="s">
        <v>955</v>
      </c>
      <c r="F44" s="197" t="s">
        <v>865</v>
      </c>
      <c r="G44" s="174">
        <v>6.43</v>
      </c>
      <c r="H44" s="190">
        <v>217</v>
      </c>
      <c r="I44" s="189">
        <v>345</v>
      </c>
      <c r="J44" s="299" t="s">
        <v>67</v>
      </c>
      <c r="K44" s="190">
        <v>0</v>
      </c>
      <c r="L44" s="191">
        <f t="shared" si="2"/>
        <v>823.04</v>
      </c>
      <c r="M44" s="234">
        <f t="shared" si="3"/>
        <v>2218.35</v>
      </c>
      <c r="N44" s="149">
        <f>G44*H44</f>
        <v>1395.31</v>
      </c>
    </row>
    <row r="45" spans="1:14" s="150" customFormat="1" ht="14">
      <c r="A45" s="303"/>
      <c r="B45" s="303"/>
      <c r="C45" s="306"/>
      <c r="D45" s="303"/>
      <c r="E45" s="303"/>
      <c r="F45" s="197" t="s">
        <v>865</v>
      </c>
      <c r="G45" s="174">
        <v>4.3499999999999996</v>
      </c>
      <c r="H45" s="190">
        <v>162</v>
      </c>
      <c r="I45" s="189">
        <v>345</v>
      </c>
      <c r="J45" s="300"/>
      <c r="K45" s="190">
        <v>800</v>
      </c>
      <c r="L45" s="191">
        <f t="shared" si="2"/>
        <v>-3.9500000000000455</v>
      </c>
      <c r="M45" s="234">
        <f t="shared" si="3"/>
        <v>1500.7499999999998</v>
      </c>
      <c r="N45" s="149">
        <f>G45*H45</f>
        <v>704.69999999999993</v>
      </c>
    </row>
    <row r="46" spans="1:14" s="150" customFormat="1" ht="14">
      <c r="A46" s="303"/>
      <c r="B46" s="303"/>
      <c r="C46" s="306"/>
      <c r="D46" s="303"/>
      <c r="E46" s="303"/>
      <c r="F46" s="197" t="s">
        <v>866</v>
      </c>
      <c r="G46" s="174">
        <v>12.56</v>
      </c>
      <c r="H46" s="190">
        <v>97</v>
      </c>
      <c r="I46" s="189">
        <v>290</v>
      </c>
      <c r="J46" s="300"/>
      <c r="K46" s="190">
        <v>800</v>
      </c>
      <c r="L46" s="191">
        <f t="shared" si="2"/>
        <v>1624.08</v>
      </c>
      <c r="M46" s="234">
        <f t="shared" si="3"/>
        <v>3642.4</v>
      </c>
      <c r="N46" s="149">
        <f>G46*H46</f>
        <v>1218.32</v>
      </c>
    </row>
    <row r="47" spans="1:14" s="150" customFormat="1" ht="14">
      <c r="A47" s="303"/>
      <c r="B47" s="303"/>
      <c r="C47" s="306"/>
      <c r="D47" s="303"/>
      <c r="E47" s="303"/>
      <c r="F47" s="197" t="s">
        <v>867</v>
      </c>
      <c r="G47" s="174">
        <v>0</v>
      </c>
      <c r="H47" s="190">
        <v>110</v>
      </c>
      <c r="I47" s="189">
        <v>215</v>
      </c>
      <c r="J47" s="300"/>
      <c r="K47" s="190">
        <v>0</v>
      </c>
      <c r="L47" s="191">
        <f t="shared" si="2"/>
        <v>0</v>
      </c>
      <c r="M47" s="234">
        <f t="shared" si="3"/>
        <v>0</v>
      </c>
      <c r="N47" s="149">
        <f>G47*H47</f>
        <v>0</v>
      </c>
    </row>
    <row r="48" spans="1:14" s="150" customFormat="1" ht="14">
      <c r="A48" s="304"/>
      <c r="B48" s="304"/>
      <c r="C48" s="307"/>
      <c r="D48" s="304"/>
      <c r="E48" s="304"/>
      <c r="F48" s="197" t="s">
        <v>953</v>
      </c>
      <c r="G48" s="174">
        <v>0</v>
      </c>
      <c r="H48" s="190">
        <v>15</v>
      </c>
      <c r="I48" s="189">
        <v>145</v>
      </c>
      <c r="J48" s="301"/>
      <c r="K48" s="190">
        <v>0</v>
      </c>
      <c r="L48" s="191">
        <f t="shared" si="2"/>
        <v>0</v>
      </c>
      <c r="M48" s="234">
        <f t="shared" si="3"/>
        <v>0</v>
      </c>
      <c r="N48" s="149">
        <f>G48*H48</f>
        <v>0</v>
      </c>
    </row>
    <row r="49" spans="1:13" s="150" customFormat="1" ht="14">
      <c r="A49" s="302" t="s">
        <v>956</v>
      </c>
      <c r="B49" s="302" t="s">
        <v>1042</v>
      </c>
      <c r="C49" s="305" t="s">
        <v>963</v>
      </c>
      <c r="D49" s="302" t="s">
        <v>739</v>
      </c>
      <c r="E49" s="302" t="s">
        <v>1026</v>
      </c>
      <c r="F49" s="197" t="s">
        <v>77</v>
      </c>
      <c r="G49" s="174">
        <v>0.35499999999999998</v>
      </c>
      <c r="H49" s="190">
        <v>70</v>
      </c>
      <c r="I49" s="189">
        <v>120</v>
      </c>
      <c r="J49" s="299" t="s">
        <v>80</v>
      </c>
      <c r="K49" s="188">
        <v>0</v>
      </c>
      <c r="L49" s="191">
        <f t="shared" si="2"/>
        <v>17.75</v>
      </c>
      <c r="M49" s="234">
        <f t="shared" si="3"/>
        <v>42.599999999999994</v>
      </c>
    </row>
    <row r="50" spans="1:13" s="150" customFormat="1" ht="14">
      <c r="A50" s="304"/>
      <c r="B50" s="304"/>
      <c r="C50" s="307"/>
      <c r="D50" s="304"/>
      <c r="E50" s="304"/>
      <c r="F50" s="197" t="s">
        <v>530</v>
      </c>
      <c r="G50" s="174">
        <v>0.14000000000000001</v>
      </c>
      <c r="H50" s="190">
        <v>20</v>
      </c>
      <c r="I50" s="189">
        <v>120</v>
      </c>
      <c r="J50" s="301"/>
      <c r="K50" s="188">
        <v>0</v>
      </c>
      <c r="L50" s="191">
        <f t="shared" si="2"/>
        <v>14.000000000000002</v>
      </c>
      <c r="M50" s="234">
        <f t="shared" si="3"/>
        <v>16.8</v>
      </c>
    </row>
    <row r="51" spans="1:13" s="150" customFormat="1" ht="14">
      <c r="A51" s="302" t="s">
        <v>964</v>
      </c>
      <c r="B51" s="302" t="s">
        <v>1023</v>
      </c>
      <c r="C51" s="305" t="s">
        <v>969</v>
      </c>
      <c r="D51" s="302" t="s">
        <v>201</v>
      </c>
      <c r="E51" s="302" t="s">
        <v>96</v>
      </c>
      <c r="F51" s="197" t="s">
        <v>825</v>
      </c>
      <c r="G51" s="174">
        <v>0</v>
      </c>
      <c r="H51" s="190">
        <v>330</v>
      </c>
      <c r="I51" s="189">
        <v>550</v>
      </c>
      <c r="J51" s="299" t="s">
        <v>103</v>
      </c>
      <c r="K51" s="190">
        <v>0</v>
      </c>
      <c r="L51" s="191">
        <f t="shared" si="2"/>
        <v>0</v>
      </c>
      <c r="M51" s="191">
        <f t="shared" si="3"/>
        <v>0</v>
      </c>
    </row>
    <row r="52" spans="1:13" s="6" customFormat="1">
      <c r="A52" s="304"/>
      <c r="B52" s="304"/>
      <c r="C52" s="307"/>
      <c r="D52" s="304"/>
      <c r="E52" s="304"/>
      <c r="F52" s="197" t="s">
        <v>826</v>
      </c>
      <c r="G52" s="174">
        <v>2.9350000000000001</v>
      </c>
      <c r="H52" s="190">
        <v>160</v>
      </c>
      <c r="I52" s="189">
        <v>400</v>
      </c>
      <c r="J52" s="301"/>
      <c r="K52" s="190">
        <v>220</v>
      </c>
      <c r="L52" s="191">
        <f t="shared" si="2"/>
        <v>484.4</v>
      </c>
      <c r="M52" s="191">
        <f t="shared" si="3"/>
        <v>1174</v>
      </c>
    </row>
    <row r="53" spans="1:13" s="6" customFormat="1" ht="29" customHeight="1">
      <c r="A53" s="202" t="s">
        <v>965</v>
      </c>
      <c r="B53" s="202" t="s">
        <v>1044</v>
      </c>
      <c r="C53" s="196" t="s">
        <v>968</v>
      </c>
      <c r="D53" s="202" t="s">
        <v>966</v>
      </c>
      <c r="E53" s="202" t="s">
        <v>23</v>
      </c>
      <c r="F53" s="197" t="s">
        <v>967</v>
      </c>
      <c r="G53" s="174">
        <v>4.32</v>
      </c>
      <c r="H53" s="190">
        <v>70</v>
      </c>
      <c r="I53" s="189">
        <v>350</v>
      </c>
      <c r="J53" s="183" t="s">
        <v>13</v>
      </c>
      <c r="K53" s="190">
        <v>880</v>
      </c>
      <c r="L53" s="191">
        <f t="shared" si="2"/>
        <v>329.60000000000014</v>
      </c>
      <c r="M53" s="234">
        <f t="shared" si="3"/>
        <v>1512</v>
      </c>
    </row>
    <row r="54" spans="1:13" s="223" customFormat="1" ht="14">
      <c r="A54" s="302" t="s">
        <v>970</v>
      </c>
      <c r="B54" s="302" t="s">
        <v>985</v>
      </c>
      <c r="C54" s="305" t="s">
        <v>971</v>
      </c>
      <c r="D54" s="302" t="s">
        <v>53</v>
      </c>
      <c r="E54" s="302" t="s">
        <v>972</v>
      </c>
      <c r="F54" s="239" t="s">
        <v>783</v>
      </c>
      <c r="G54" s="218">
        <v>3.51</v>
      </c>
      <c r="H54" s="226">
        <v>282</v>
      </c>
      <c r="I54" s="202">
        <v>335</v>
      </c>
      <c r="J54" s="305" t="s">
        <v>55</v>
      </c>
      <c r="K54" s="190">
        <v>100</v>
      </c>
      <c r="L54" s="222">
        <f t="shared" si="2"/>
        <v>86.03</v>
      </c>
      <c r="M54" s="222">
        <f t="shared" si="3"/>
        <v>1175.8499999999999</v>
      </c>
    </row>
    <row r="55" spans="1:13" s="223" customFormat="1" ht="14">
      <c r="A55" s="303"/>
      <c r="B55" s="303"/>
      <c r="C55" s="306"/>
      <c r="D55" s="303"/>
      <c r="E55" s="303"/>
      <c r="F55" s="221" t="s">
        <v>983</v>
      </c>
      <c r="G55" s="218">
        <v>0.78</v>
      </c>
      <c r="H55" s="226">
        <v>92</v>
      </c>
      <c r="I55" s="202">
        <v>150</v>
      </c>
      <c r="J55" s="306"/>
      <c r="K55" s="190">
        <v>0</v>
      </c>
      <c r="L55" s="222">
        <f t="shared" si="2"/>
        <v>45.24</v>
      </c>
      <c r="M55" s="222">
        <f t="shared" si="3"/>
        <v>117</v>
      </c>
    </row>
    <row r="56" spans="1:13" s="223" customFormat="1" ht="15" customHeight="1">
      <c r="A56" s="304"/>
      <c r="B56" s="304"/>
      <c r="C56" s="307"/>
      <c r="D56" s="304"/>
      <c r="E56" s="304"/>
      <c r="F56" s="221" t="s">
        <v>984</v>
      </c>
      <c r="G56" s="218">
        <v>9.59</v>
      </c>
      <c r="H56" s="226">
        <v>227</v>
      </c>
      <c r="I56" s="202">
        <v>280</v>
      </c>
      <c r="J56" s="307"/>
      <c r="K56" s="190">
        <v>250</v>
      </c>
      <c r="L56" s="222">
        <f t="shared" si="2"/>
        <v>258.27</v>
      </c>
      <c r="M56" s="222">
        <f t="shared" si="3"/>
        <v>2685.2</v>
      </c>
    </row>
    <row r="57" spans="1:13" s="150" customFormat="1" ht="14">
      <c r="A57" s="202" t="s">
        <v>973</v>
      </c>
      <c r="B57" s="202" t="s">
        <v>1044</v>
      </c>
      <c r="C57" s="183" t="s">
        <v>950</v>
      </c>
      <c r="D57" s="202" t="s">
        <v>966</v>
      </c>
      <c r="E57" s="202" t="s">
        <v>23</v>
      </c>
      <c r="F57" s="197" t="s">
        <v>967</v>
      </c>
      <c r="G57" s="174">
        <v>4.5720000000000001</v>
      </c>
      <c r="H57" s="190">
        <v>70</v>
      </c>
      <c r="I57" s="189">
        <v>350</v>
      </c>
      <c r="J57" s="183" t="s">
        <v>13</v>
      </c>
      <c r="K57" s="190">
        <v>880</v>
      </c>
      <c r="L57" s="191">
        <f t="shared" si="2"/>
        <v>400.16000000000008</v>
      </c>
      <c r="M57" s="234">
        <f t="shared" si="3"/>
        <v>1600.2</v>
      </c>
    </row>
    <row r="58" spans="1:13" s="150" customFormat="1" ht="28">
      <c r="A58" s="202" t="s">
        <v>977</v>
      </c>
      <c r="B58" s="202" t="s">
        <v>1090</v>
      </c>
      <c r="C58" s="183" t="s">
        <v>978</v>
      </c>
      <c r="D58" s="202" t="s">
        <v>431</v>
      </c>
      <c r="E58" s="202" t="s">
        <v>979</v>
      </c>
      <c r="F58" s="212" t="s">
        <v>980</v>
      </c>
      <c r="G58" s="213">
        <v>12.68</v>
      </c>
      <c r="H58" s="226">
        <v>50</v>
      </c>
      <c r="I58" s="214">
        <v>170</v>
      </c>
      <c r="J58" s="183" t="s">
        <v>55</v>
      </c>
      <c r="K58" s="190">
        <v>700</v>
      </c>
      <c r="L58" s="191">
        <f t="shared" si="2"/>
        <v>821.59999999999991</v>
      </c>
      <c r="M58" s="234">
        <f t="shared" si="3"/>
        <v>2155.6</v>
      </c>
    </row>
    <row r="59" spans="1:13" s="150" customFormat="1" ht="14">
      <c r="A59" s="302" t="s">
        <v>981</v>
      </c>
      <c r="B59" s="302" t="s">
        <v>1023</v>
      </c>
      <c r="C59" s="305" t="s">
        <v>982</v>
      </c>
      <c r="D59" s="302" t="s">
        <v>201</v>
      </c>
      <c r="E59" s="302" t="s">
        <v>96</v>
      </c>
      <c r="F59" s="197" t="s">
        <v>825</v>
      </c>
      <c r="G59" s="174">
        <v>1.02</v>
      </c>
      <c r="H59" s="190">
        <v>330</v>
      </c>
      <c r="I59" s="189">
        <v>550</v>
      </c>
      <c r="J59" s="299" t="s">
        <v>103</v>
      </c>
      <c r="K59" s="190">
        <v>110</v>
      </c>
      <c r="L59" s="191">
        <f t="shared" si="2"/>
        <v>114.4</v>
      </c>
      <c r="M59" s="191">
        <f t="shared" si="3"/>
        <v>561</v>
      </c>
    </row>
    <row r="60" spans="1:13" s="6" customFormat="1">
      <c r="A60" s="304"/>
      <c r="B60" s="304"/>
      <c r="C60" s="307"/>
      <c r="D60" s="304"/>
      <c r="E60" s="304"/>
      <c r="F60" s="197" t="s">
        <v>826</v>
      </c>
      <c r="G60" s="174">
        <v>2.7549999999999999</v>
      </c>
      <c r="H60" s="190">
        <v>160</v>
      </c>
      <c r="I60" s="189">
        <v>400</v>
      </c>
      <c r="J60" s="301"/>
      <c r="K60" s="190">
        <v>110</v>
      </c>
      <c r="L60" s="191">
        <f t="shared" si="2"/>
        <v>551.19999999999993</v>
      </c>
      <c r="M60" s="191">
        <f t="shared" si="3"/>
        <v>1102</v>
      </c>
    </row>
    <row r="61" spans="1:13" s="150" customFormat="1" ht="14">
      <c r="A61" s="202"/>
      <c r="B61" s="202"/>
      <c r="C61" s="183"/>
      <c r="D61" s="202"/>
      <c r="E61" s="202"/>
      <c r="F61" s="212"/>
      <c r="G61" s="213"/>
      <c r="H61" s="214"/>
      <c r="I61" s="214"/>
      <c r="J61" s="183"/>
      <c r="K61" s="188"/>
      <c r="L61" s="191"/>
      <c r="M61" s="191"/>
    </row>
    <row r="62" spans="1:13">
      <c r="A62" s="151"/>
      <c r="B62" s="152"/>
      <c r="C62" s="151"/>
      <c r="D62" s="151"/>
      <c r="E62" s="151"/>
      <c r="F62" s="151"/>
      <c r="G62" s="153">
        <f>SUM(G7:G61)</f>
        <v>232.34400000000002</v>
      </c>
      <c r="H62" s="151"/>
      <c r="I62" s="151"/>
      <c r="J62" s="151"/>
      <c r="K62" s="152"/>
      <c r="L62" s="154">
        <f>SUM(L7:L61)</f>
        <v>18934.719999999998</v>
      </c>
      <c r="M62" s="154">
        <f>SUM(M7:M61)</f>
        <v>97318.780000000013</v>
      </c>
    </row>
    <row r="63" spans="1:13" ht="17" thickBot="1">
      <c r="A63" s="155"/>
      <c r="B63" s="156"/>
      <c r="C63" s="156"/>
      <c r="D63" s="156"/>
      <c r="E63" s="156"/>
      <c r="F63" s="156"/>
      <c r="G63" s="157"/>
      <c r="H63" s="156"/>
      <c r="I63" s="156"/>
      <c r="J63" s="158" t="s">
        <v>14</v>
      </c>
      <c r="K63" s="159">
        <f>M62/G62</f>
        <v>418.85643700719623</v>
      </c>
      <c r="L63" s="160">
        <f>G62</f>
        <v>232.34400000000002</v>
      </c>
      <c r="M63" s="161">
        <f>L62/M62</f>
        <v>0.19456388581936596</v>
      </c>
    </row>
    <row r="65" spans="2:9">
      <c r="B65" t="s">
        <v>963</v>
      </c>
      <c r="D65" t="s">
        <v>201</v>
      </c>
      <c r="E65" t="s">
        <v>1027</v>
      </c>
      <c r="F65" s="240" t="s">
        <v>1028</v>
      </c>
    </row>
    <row r="67" spans="2:9">
      <c r="B67" t="s">
        <v>907</v>
      </c>
      <c r="D67" t="s">
        <v>908</v>
      </c>
      <c r="E67" t="s">
        <v>85</v>
      </c>
      <c r="F67" s="59" t="s">
        <v>182</v>
      </c>
      <c r="G67" t="s">
        <v>997</v>
      </c>
      <c r="I67" t="s">
        <v>184</v>
      </c>
    </row>
    <row r="68" spans="2:9">
      <c r="D68" t="s">
        <v>998</v>
      </c>
      <c r="E68" t="s">
        <v>999</v>
      </c>
      <c r="F68" s="59" t="s">
        <v>1000</v>
      </c>
    </row>
  </sheetData>
  <mergeCells count="85">
    <mergeCell ref="C40:C42"/>
    <mergeCell ref="B40:B42"/>
    <mergeCell ref="A40:A42"/>
    <mergeCell ref="A38:A39"/>
    <mergeCell ref="B38:B39"/>
    <mergeCell ref="C38:C39"/>
    <mergeCell ref="J32:J36"/>
    <mergeCell ref="A32:A36"/>
    <mergeCell ref="B32:B36"/>
    <mergeCell ref="C32:C36"/>
    <mergeCell ref="D32:D36"/>
    <mergeCell ref="E32:E36"/>
    <mergeCell ref="J30:J31"/>
    <mergeCell ref="A30:A31"/>
    <mergeCell ref="B30:B31"/>
    <mergeCell ref="C30:C31"/>
    <mergeCell ref="D30:D31"/>
    <mergeCell ref="E30:E31"/>
    <mergeCell ref="J24:J28"/>
    <mergeCell ref="A24:A28"/>
    <mergeCell ref="B24:B28"/>
    <mergeCell ref="C24:C28"/>
    <mergeCell ref="D24:D28"/>
    <mergeCell ref="E24:E28"/>
    <mergeCell ref="J10:J14"/>
    <mergeCell ref="A15:A19"/>
    <mergeCell ref="B15:B19"/>
    <mergeCell ref="C15:C19"/>
    <mergeCell ref="D15:D19"/>
    <mergeCell ref="E15:E19"/>
    <mergeCell ref="J15:J19"/>
    <mergeCell ref="A10:A14"/>
    <mergeCell ref="B10:B14"/>
    <mergeCell ref="C10:C14"/>
    <mergeCell ref="D10:D14"/>
    <mergeCell ref="E10:E14"/>
    <mergeCell ref="A1:M3"/>
    <mergeCell ref="A8:A9"/>
    <mergeCell ref="B8:B9"/>
    <mergeCell ref="C8:C9"/>
    <mergeCell ref="D8:D9"/>
    <mergeCell ref="E8:E9"/>
    <mergeCell ref="J8:J9"/>
    <mergeCell ref="J20:J22"/>
    <mergeCell ref="A20:A22"/>
    <mergeCell ref="B20:B22"/>
    <mergeCell ref="C20:C22"/>
    <mergeCell ref="D20:D22"/>
    <mergeCell ref="E20:E22"/>
    <mergeCell ref="C44:C48"/>
    <mergeCell ref="B44:B48"/>
    <mergeCell ref="A44:A48"/>
    <mergeCell ref="D44:D48"/>
    <mergeCell ref="A49:A50"/>
    <mergeCell ref="B49:B50"/>
    <mergeCell ref="C49:C50"/>
    <mergeCell ref="J51:J52"/>
    <mergeCell ref="A51:A52"/>
    <mergeCell ref="B51:B52"/>
    <mergeCell ref="C51:C52"/>
    <mergeCell ref="D51:D52"/>
    <mergeCell ref="E51:E52"/>
    <mergeCell ref="J54:J56"/>
    <mergeCell ref="A54:A56"/>
    <mergeCell ref="B54:B56"/>
    <mergeCell ref="C54:C56"/>
    <mergeCell ref="D54:D56"/>
    <mergeCell ref="E54:E56"/>
    <mergeCell ref="J59:J60"/>
    <mergeCell ref="A59:A60"/>
    <mergeCell ref="B59:B60"/>
    <mergeCell ref="C59:C60"/>
    <mergeCell ref="D59:D60"/>
    <mergeCell ref="E59:E60"/>
    <mergeCell ref="E38:E39"/>
    <mergeCell ref="J38:J39"/>
    <mergeCell ref="J49:J50"/>
    <mergeCell ref="D49:D50"/>
    <mergeCell ref="E49:E50"/>
    <mergeCell ref="J44:J48"/>
    <mergeCell ref="E44:E48"/>
    <mergeCell ref="J40:J42"/>
    <mergeCell ref="E40:E42"/>
    <mergeCell ref="D40:D42"/>
    <mergeCell ref="D38:D3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B16A-0F2A-004A-89BE-B56DFFC25CFD}">
  <dimension ref="A1:M77"/>
  <sheetViews>
    <sheetView topLeftCell="A51" zoomScale="121" zoomScaleNormal="120" workbookViewId="0">
      <selection activeCell="G36" sqref="G36"/>
    </sheetView>
  </sheetViews>
  <sheetFormatPr baseColWidth="10" defaultRowHeight="16"/>
  <cols>
    <col min="3" max="3" width="12" bestFit="1" customWidth="1"/>
    <col min="4" max="4" width="24" customWidth="1"/>
    <col min="5" max="5" width="24.83203125" bestFit="1" customWidth="1"/>
    <col min="6" max="6" width="28.33203125" customWidth="1"/>
    <col min="12" max="12" width="11.33203125" customWidth="1"/>
    <col min="13" max="13" width="10.83203125" customWidth="1"/>
  </cols>
  <sheetData>
    <row r="1" spans="1:13">
      <c r="A1" s="285" t="s">
        <v>957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3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3" ht="30">
      <c r="A6" s="144" t="s">
        <v>0</v>
      </c>
      <c r="B6" s="144" t="s">
        <v>1</v>
      </c>
      <c r="C6" s="145" t="s">
        <v>2</v>
      </c>
      <c r="D6" s="146" t="s">
        <v>3</v>
      </c>
      <c r="E6" s="147" t="s">
        <v>4</v>
      </c>
      <c r="F6" s="146" t="s">
        <v>5</v>
      </c>
      <c r="G6" s="146" t="s">
        <v>6</v>
      </c>
      <c r="H6" s="146" t="s">
        <v>7</v>
      </c>
      <c r="I6" s="146" t="s">
        <v>8</v>
      </c>
      <c r="J6" s="146" t="s">
        <v>9</v>
      </c>
      <c r="K6" s="146" t="s">
        <v>10</v>
      </c>
      <c r="L6" s="148" t="s">
        <v>11</v>
      </c>
      <c r="M6" s="146" t="s">
        <v>12</v>
      </c>
    </row>
    <row r="7" spans="1:13" s="150" customFormat="1" ht="14">
      <c r="A7" s="188" t="s">
        <v>974</v>
      </c>
      <c r="B7" s="188" t="s">
        <v>1151</v>
      </c>
      <c r="C7" s="204" t="s">
        <v>986</v>
      </c>
      <c r="D7" s="188" t="s">
        <v>966</v>
      </c>
      <c r="E7" s="188" t="s">
        <v>23</v>
      </c>
      <c r="F7" s="197" t="s">
        <v>967</v>
      </c>
      <c r="G7" s="174">
        <v>3.891</v>
      </c>
      <c r="H7" s="190">
        <v>70</v>
      </c>
      <c r="I7" s="189">
        <v>350</v>
      </c>
      <c r="J7" s="204" t="s">
        <v>13</v>
      </c>
      <c r="K7" s="190">
        <v>880</v>
      </c>
      <c r="L7" s="191">
        <f t="shared" ref="L7:L36" si="0">(I7-H7)*G7-K7</f>
        <v>209.48000000000002</v>
      </c>
      <c r="M7" s="191">
        <f t="shared" ref="M7:M36" si="1">G7*I7</f>
        <v>1361.85</v>
      </c>
    </row>
    <row r="8" spans="1:13" s="6" customFormat="1">
      <c r="A8" s="302" t="s">
        <v>988</v>
      </c>
      <c r="B8" s="305" t="s">
        <v>1081</v>
      </c>
      <c r="C8" s="305" t="s">
        <v>995</v>
      </c>
      <c r="D8" s="302" t="s">
        <v>53</v>
      </c>
      <c r="E8" s="302" t="s">
        <v>1046</v>
      </c>
      <c r="F8" s="239" t="s">
        <v>783</v>
      </c>
      <c r="G8" s="218">
        <v>4.66</v>
      </c>
      <c r="H8" s="226">
        <v>282</v>
      </c>
      <c r="I8" s="202">
        <v>335</v>
      </c>
      <c r="J8" s="305" t="s">
        <v>48</v>
      </c>
      <c r="K8" s="190">
        <v>100</v>
      </c>
      <c r="L8" s="222">
        <f t="shared" si="0"/>
        <v>146.98000000000002</v>
      </c>
      <c r="M8" s="222">
        <f t="shared" si="1"/>
        <v>1561.1000000000001</v>
      </c>
    </row>
    <row r="9" spans="1:13" s="6" customFormat="1">
      <c r="A9" s="303"/>
      <c r="B9" s="306"/>
      <c r="C9" s="306"/>
      <c r="D9" s="303"/>
      <c r="E9" s="303"/>
      <c r="F9" s="221" t="s">
        <v>1040</v>
      </c>
      <c r="G9" s="218">
        <v>4.66</v>
      </c>
      <c r="H9" s="226">
        <v>332</v>
      </c>
      <c r="I9" s="202">
        <v>390</v>
      </c>
      <c r="J9" s="306"/>
      <c r="K9" s="190">
        <v>125</v>
      </c>
      <c r="L9" s="222">
        <f t="shared" si="0"/>
        <v>145.28000000000003</v>
      </c>
      <c r="M9" s="222">
        <f t="shared" si="1"/>
        <v>1817.4</v>
      </c>
    </row>
    <row r="10" spans="1:13" s="6" customFormat="1">
      <c r="A10" s="303"/>
      <c r="B10" s="306"/>
      <c r="C10" s="306"/>
      <c r="D10" s="303"/>
      <c r="E10" s="303"/>
      <c r="F10" s="221" t="s">
        <v>938</v>
      </c>
      <c r="G10" s="218">
        <v>1.52</v>
      </c>
      <c r="H10" s="226">
        <v>98</v>
      </c>
      <c r="I10" s="202">
        <v>150</v>
      </c>
      <c r="J10" s="306"/>
      <c r="K10" s="190">
        <v>100</v>
      </c>
      <c r="L10" s="222">
        <f t="shared" si="0"/>
        <v>-20.959999999999994</v>
      </c>
      <c r="M10" s="222">
        <f t="shared" si="1"/>
        <v>228</v>
      </c>
    </row>
    <row r="11" spans="1:13" s="6" customFormat="1">
      <c r="A11" s="303"/>
      <c r="B11" s="306"/>
      <c r="C11" s="306"/>
      <c r="D11" s="303"/>
      <c r="E11" s="303"/>
      <c r="F11" s="221" t="s">
        <v>57</v>
      </c>
      <c r="G11" s="218">
        <v>2.42</v>
      </c>
      <c r="H11" s="226">
        <v>12</v>
      </c>
      <c r="I11" s="202">
        <v>65</v>
      </c>
      <c r="J11" s="306"/>
      <c r="K11" s="190">
        <v>30</v>
      </c>
      <c r="L11" s="222">
        <f t="shared" si="0"/>
        <v>98.259999999999991</v>
      </c>
      <c r="M11" s="222">
        <f t="shared" si="1"/>
        <v>157.29999999999998</v>
      </c>
    </row>
    <row r="12" spans="1:13" s="6" customFormat="1">
      <c r="A12" s="303"/>
      <c r="B12" s="306"/>
      <c r="C12" s="306"/>
      <c r="D12" s="303"/>
      <c r="E12" s="303"/>
      <c r="F12" s="221" t="s">
        <v>77</v>
      </c>
      <c r="G12" s="218">
        <v>0.4</v>
      </c>
      <c r="H12" s="226">
        <v>98</v>
      </c>
      <c r="I12" s="202">
        <v>150</v>
      </c>
      <c r="J12" s="306"/>
      <c r="K12" s="190">
        <v>25</v>
      </c>
      <c r="L12" s="222">
        <f t="shared" si="0"/>
        <v>-4.1999999999999993</v>
      </c>
      <c r="M12" s="222">
        <f t="shared" si="1"/>
        <v>60</v>
      </c>
    </row>
    <row r="13" spans="1:13" s="6" customFormat="1">
      <c r="A13" s="304"/>
      <c r="B13" s="307"/>
      <c r="C13" s="307"/>
      <c r="D13" s="304"/>
      <c r="E13" s="304"/>
      <c r="F13" s="221" t="s">
        <v>984</v>
      </c>
      <c r="G13" s="218">
        <v>0.44</v>
      </c>
      <c r="H13" s="226">
        <v>227</v>
      </c>
      <c r="I13" s="202">
        <v>280</v>
      </c>
      <c r="J13" s="307"/>
      <c r="K13" s="190">
        <v>0</v>
      </c>
      <c r="L13" s="222">
        <f t="shared" si="0"/>
        <v>23.32</v>
      </c>
      <c r="M13" s="222">
        <f t="shared" si="1"/>
        <v>123.2</v>
      </c>
    </row>
    <row r="14" spans="1:13" s="6" customFormat="1">
      <c r="A14" s="302" t="s">
        <v>1001</v>
      </c>
      <c r="B14" s="302" t="s">
        <v>1047</v>
      </c>
      <c r="C14" s="305" t="s">
        <v>1007</v>
      </c>
      <c r="D14" s="302" t="s">
        <v>1002</v>
      </c>
      <c r="E14" s="302" t="s">
        <v>1003</v>
      </c>
      <c r="F14" s="197" t="s">
        <v>507</v>
      </c>
      <c r="G14" s="174">
        <v>0</v>
      </c>
      <c r="H14" s="190">
        <v>310</v>
      </c>
      <c r="I14" s="189">
        <v>380</v>
      </c>
      <c r="J14" s="299" t="s">
        <v>67</v>
      </c>
      <c r="K14" s="190">
        <v>147</v>
      </c>
      <c r="L14" s="191">
        <f t="shared" si="0"/>
        <v>-147</v>
      </c>
      <c r="M14" s="234">
        <f t="shared" si="1"/>
        <v>0</v>
      </c>
    </row>
    <row r="15" spans="1:13" s="6" customFormat="1">
      <c r="A15" s="303"/>
      <c r="B15" s="303"/>
      <c r="C15" s="306"/>
      <c r="D15" s="303"/>
      <c r="E15" s="303"/>
      <c r="F15" s="197" t="s">
        <v>700</v>
      </c>
      <c r="G15" s="174">
        <v>0</v>
      </c>
      <c r="H15" s="190">
        <v>260</v>
      </c>
      <c r="I15" s="189">
        <v>320</v>
      </c>
      <c r="J15" s="300"/>
      <c r="K15" s="190">
        <v>147</v>
      </c>
      <c r="L15" s="191">
        <f t="shared" si="0"/>
        <v>-147</v>
      </c>
      <c r="M15" s="234">
        <f t="shared" si="1"/>
        <v>0</v>
      </c>
    </row>
    <row r="16" spans="1:13" s="6" customFormat="1">
      <c r="A16" s="303"/>
      <c r="B16" s="303"/>
      <c r="C16" s="306"/>
      <c r="D16" s="303"/>
      <c r="E16" s="303"/>
      <c r="F16" s="197" t="s">
        <v>701</v>
      </c>
      <c r="G16" s="174">
        <v>20.34</v>
      </c>
      <c r="H16" s="190">
        <v>205</v>
      </c>
      <c r="I16" s="189">
        <v>270</v>
      </c>
      <c r="J16" s="300"/>
      <c r="K16" s="190">
        <v>147</v>
      </c>
      <c r="L16" s="191">
        <f t="shared" si="0"/>
        <v>1175.0999999999999</v>
      </c>
      <c r="M16" s="234">
        <f t="shared" si="1"/>
        <v>5491.8</v>
      </c>
    </row>
    <row r="17" spans="1:13" s="6" customFormat="1">
      <c r="A17" s="303"/>
      <c r="B17" s="303"/>
      <c r="C17" s="306"/>
      <c r="D17" s="303"/>
      <c r="E17" s="303"/>
      <c r="F17" s="197" t="s">
        <v>702</v>
      </c>
      <c r="G17" s="174">
        <v>0</v>
      </c>
      <c r="H17" s="190">
        <v>140</v>
      </c>
      <c r="I17" s="189">
        <v>205</v>
      </c>
      <c r="J17" s="300"/>
      <c r="K17" s="190">
        <v>147</v>
      </c>
      <c r="L17" s="191">
        <f t="shared" si="0"/>
        <v>-147</v>
      </c>
      <c r="M17" s="234">
        <f t="shared" si="1"/>
        <v>0</v>
      </c>
    </row>
    <row r="18" spans="1:13" s="6" customFormat="1">
      <c r="A18" s="304"/>
      <c r="B18" s="304"/>
      <c r="C18" s="307"/>
      <c r="D18" s="304"/>
      <c r="E18" s="304"/>
      <c r="F18" s="197" t="s">
        <v>70</v>
      </c>
      <c r="G18" s="174">
        <v>0</v>
      </c>
      <c r="H18" s="190">
        <v>65</v>
      </c>
      <c r="I18" s="189">
        <v>150</v>
      </c>
      <c r="J18" s="301"/>
      <c r="K18" s="190">
        <v>147</v>
      </c>
      <c r="L18" s="191">
        <f t="shared" si="0"/>
        <v>-147</v>
      </c>
      <c r="M18" s="234">
        <f t="shared" si="1"/>
        <v>0</v>
      </c>
    </row>
    <row r="19" spans="1:13" s="150" customFormat="1" ht="14">
      <c r="A19" s="302" t="s">
        <v>1005</v>
      </c>
      <c r="B19" s="302" t="s">
        <v>1160</v>
      </c>
      <c r="C19" s="305" t="s">
        <v>1006</v>
      </c>
      <c r="D19" s="302" t="s">
        <v>201</v>
      </c>
      <c r="E19" s="302" t="s">
        <v>96</v>
      </c>
      <c r="F19" s="197" t="s">
        <v>825</v>
      </c>
      <c r="G19" s="174">
        <v>1.34</v>
      </c>
      <c r="H19" s="190">
        <v>330</v>
      </c>
      <c r="I19" s="189">
        <v>550</v>
      </c>
      <c r="J19" s="299" t="s">
        <v>103</v>
      </c>
      <c r="K19" s="190">
        <v>110</v>
      </c>
      <c r="L19" s="191">
        <f t="shared" si="0"/>
        <v>184.8</v>
      </c>
      <c r="M19" s="191">
        <f t="shared" si="1"/>
        <v>737</v>
      </c>
    </row>
    <row r="20" spans="1:13" s="6" customFormat="1">
      <c r="A20" s="304"/>
      <c r="B20" s="304"/>
      <c r="C20" s="307"/>
      <c r="D20" s="304"/>
      <c r="E20" s="304"/>
      <c r="F20" s="197" t="s">
        <v>826</v>
      </c>
      <c r="G20" s="174">
        <v>2.52</v>
      </c>
      <c r="H20" s="190">
        <v>160</v>
      </c>
      <c r="I20" s="189">
        <v>400</v>
      </c>
      <c r="J20" s="301"/>
      <c r="K20" s="190">
        <v>110</v>
      </c>
      <c r="L20" s="191">
        <f t="shared" si="0"/>
        <v>494.79999999999995</v>
      </c>
      <c r="M20" s="191">
        <f t="shared" si="1"/>
        <v>1008</v>
      </c>
    </row>
    <row r="21" spans="1:13" s="6" customFormat="1">
      <c r="A21" s="202" t="s">
        <v>1008</v>
      </c>
      <c r="B21" s="202" t="s">
        <v>1115</v>
      </c>
      <c r="C21" s="196" t="s">
        <v>1012</v>
      </c>
      <c r="D21" s="202" t="s">
        <v>207</v>
      </c>
      <c r="E21" s="202" t="s">
        <v>1010</v>
      </c>
      <c r="F21" s="197" t="s">
        <v>1011</v>
      </c>
      <c r="G21" s="174">
        <v>23.495999999999999</v>
      </c>
      <c r="H21" s="190">
        <v>260</v>
      </c>
      <c r="I21" s="189">
        <v>320</v>
      </c>
      <c r="J21" s="183" t="s">
        <v>67</v>
      </c>
      <c r="K21" s="190">
        <v>650</v>
      </c>
      <c r="L21" s="191">
        <f t="shared" si="0"/>
        <v>759.76</v>
      </c>
      <c r="M21" s="234">
        <f t="shared" si="1"/>
        <v>7518.7199999999993</v>
      </c>
    </row>
    <row r="22" spans="1:13" s="6" customFormat="1">
      <c r="A22" s="202" t="s">
        <v>1009</v>
      </c>
      <c r="B22" s="202" t="s">
        <v>1116</v>
      </c>
      <c r="C22" s="196" t="s">
        <v>1013</v>
      </c>
      <c r="D22" s="202" t="s">
        <v>207</v>
      </c>
      <c r="E22" s="202" t="s">
        <v>1010</v>
      </c>
      <c r="F22" s="197" t="s">
        <v>1011</v>
      </c>
      <c r="G22" s="174">
        <v>23.2</v>
      </c>
      <c r="H22" s="190">
        <v>260</v>
      </c>
      <c r="I22" s="189">
        <v>320</v>
      </c>
      <c r="J22" s="183" t="s">
        <v>67</v>
      </c>
      <c r="K22" s="190">
        <v>650</v>
      </c>
      <c r="L22" s="191">
        <f t="shared" si="0"/>
        <v>742</v>
      </c>
      <c r="M22" s="234">
        <f t="shared" si="1"/>
        <v>7424</v>
      </c>
    </row>
    <row r="23" spans="1:13" s="6" customFormat="1">
      <c r="A23" s="202" t="s">
        <v>1014</v>
      </c>
      <c r="B23" s="202" t="s">
        <v>1095</v>
      </c>
      <c r="C23" s="196" t="s">
        <v>1021</v>
      </c>
      <c r="D23" s="202" t="s">
        <v>1015</v>
      </c>
      <c r="E23" s="202" t="s">
        <v>1016</v>
      </c>
      <c r="F23" s="197" t="s">
        <v>1022</v>
      </c>
      <c r="G23" s="174">
        <v>20.428999999999998</v>
      </c>
      <c r="H23" s="190">
        <v>400</v>
      </c>
      <c r="I23" s="189">
        <v>470</v>
      </c>
      <c r="J23" s="183" t="s">
        <v>13</v>
      </c>
      <c r="K23" s="190">
        <v>600</v>
      </c>
      <c r="L23" s="191">
        <f t="shared" si="0"/>
        <v>830.03</v>
      </c>
      <c r="M23" s="234">
        <f t="shared" si="1"/>
        <v>9601.6299999999992</v>
      </c>
    </row>
    <row r="24" spans="1:13" s="6" customFormat="1">
      <c r="A24" s="302" t="s">
        <v>1017</v>
      </c>
      <c r="B24" s="302" t="s">
        <v>1088</v>
      </c>
      <c r="C24" s="305" t="s">
        <v>1078</v>
      </c>
      <c r="D24" s="302" t="s">
        <v>1018</v>
      </c>
      <c r="E24" s="302" t="s">
        <v>1089</v>
      </c>
      <c r="F24" s="197" t="s">
        <v>1019</v>
      </c>
      <c r="G24" s="174">
        <v>14.12</v>
      </c>
      <c r="H24" s="190">
        <v>5</v>
      </c>
      <c r="I24" s="189">
        <v>55</v>
      </c>
      <c r="J24" s="299" t="s">
        <v>1020</v>
      </c>
      <c r="K24" s="190">
        <v>300</v>
      </c>
      <c r="L24" s="191">
        <f t="shared" si="0"/>
        <v>406</v>
      </c>
      <c r="M24" s="234">
        <f t="shared" si="1"/>
        <v>776.59999999999991</v>
      </c>
    </row>
    <row r="25" spans="1:13" s="6" customFormat="1">
      <c r="A25" s="304"/>
      <c r="B25" s="304"/>
      <c r="C25" s="307"/>
      <c r="D25" s="304"/>
      <c r="E25" s="304"/>
      <c r="F25" s="197" t="s">
        <v>349</v>
      </c>
      <c r="G25" s="174">
        <v>2</v>
      </c>
      <c r="H25" s="190">
        <v>270</v>
      </c>
      <c r="I25" s="189">
        <v>380</v>
      </c>
      <c r="J25" s="301"/>
      <c r="K25" s="190">
        <v>50</v>
      </c>
      <c r="L25" s="191">
        <f t="shared" si="0"/>
        <v>170</v>
      </c>
      <c r="M25" s="234">
        <f t="shared" si="1"/>
        <v>760</v>
      </c>
    </row>
    <row r="26" spans="1:13" s="223" customFormat="1" ht="14">
      <c r="A26" s="188" t="s">
        <v>1030</v>
      </c>
      <c r="B26" s="188" t="s">
        <v>1215</v>
      </c>
      <c r="C26" s="185" t="s">
        <v>1062</v>
      </c>
      <c r="D26" s="188" t="s">
        <v>1031</v>
      </c>
      <c r="E26" s="188" t="s">
        <v>1032</v>
      </c>
      <c r="F26" s="239" t="s">
        <v>1033</v>
      </c>
      <c r="G26" s="246">
        <v>17.253</v>
      </c>
      <c r="H26" s="190">
        <v>300</v>
      </c>
      <c r="I26" s="188">
        <v>450</v>
      </c>
      <c r="J26" s="185" t="s">
        <v>13</v>
      </c>
      <c r="K26" s="190">
        <v>1580</v>
      </c>
      <c r="L26" s="222">
        <f t="shared" si="0"/>
        <v>1007.9499999999998</v>
      </c>
      <c r="M26" s="247">
        <f t="shared" si="1"/>
        <v>7763.85</v>
      </c>
    </row>
    <row r="27" spans="1:13" s="223" customFormat="1" ht="14">
      <c r="A27" s="302" t="s">
        <v>1034</v>
      </c>
      <c r="B27" s="302" t="s">
        <v>1117</v>
      </c>
      <c r="C27" s="305" t="s">
        <v>1041</v>
      </c>
      <c r="D27" s="302" t="s">
        <v>207</v>
      </c>
      <c r="E27" s="302" t="s">
        <v>1035</v>
      </c>
      <c r="F27" s="239" t="s">
        <v>507</v>
      </c>
      <c r="G27" s="246">
        <v>4.2</v>
      </c>
      <c r="H27" s="190">
        <v>225</v>
      </c>
      <c r="I27" s="188">
        <v>390</v>
      </c>
      <c r="J27" s="305" t="s">
        <v>67</v>
      </c>
      <c r="K27" s="190">
        <v>122.5</v>
      </c>
      <c r="L27" s="222">
        <f t="shared" si="0"/>
        <v>570.5</v>
      </c>
      <c r="M27" s="247">
        <f t="shared" si="1"/>
        <v>1638</v>
      </c>
    </row>
    <row r="28" spans="1:13" s="223" customFormat="1" ht="14">
      <c r="A28" s="303"/>
      <c r="B28" s="303"/>
      <c r="C28" s="306"/>
      <c r="D28" s="303"/>
      <c r="E28" s="303"/>
      <c r="F28" s="239" t="s">
        <v>700</v>
      </c>
      <c r="G28" s="246">
        <v>2.4</v>
      </c>
      <c r="H28" s="190">
        <v>170</v>
      </c>
      <c r="I28" s="188">
        <v>335</v>
      </c>
      <c r="J28" s="306"/>
      <c r="K28" s="190">
        <v>122.5</v>
      </c>
      <c r="L28" s="222">
        <f t="shared" si="0"/>
        <v>273.5</v>
      </c>
      <c r="M28" s="247">
        <f t="shared" si="1"/>
        <v>804</v>
      </c>
    </row>
    <row r="29" spans="1:13" s="223" customFormat="1" ht="14">
      <c r="A29" s="303"/>
      <c r="B29" s="303"/>
      <c r="C29" s="306"/>
      <c r="D29" s="303"/>
      <c r="E29" s="303"/>
      <c r="F29" s="239" t="s">
        <v>702</v>
      </c>
      <c r="G29" s="246">
        <v>0.9</v>
      </c>
      <c r="H29" s="190">
        <v>35</v>
      </c>
      <c r="I29" s="188">
        <v>280</v>
      </c>
      <c r="J29" s="306"/>
      <c r="K29" s="190">
        <v>122.5</v>
      </c>
      <c r="L29" s="222">
        <f t="shared" si="0"/>
        <v>98</v>
      </c>
      <c r="M29" s="247">
        <f t="shared" si="1"/>
        <v>252</v>
      </c>
    </row>
    <row r="30" spans="1:13" s="223" customFormat="1" ht="14">
      <c r="A30" s="303"/>
      <c r="B30" s="303"/>
      <c r="C30" s="306"/>
      <c r="D30" s="303"/>
      <c r="E30" s="303"/>
      <c r="F30" s="239" t="s">
        <v>70</v>
      </c>
      <c r="G30" s="246">
        <v>1.5</v>
      </c>
      <c r="H30" s="190">
        <v>35</v>
      </c>
      <c r="I30" s="188">
        <v>150</v>
      </c>
      <c r="J30" s="306"/>
      <c r="K30" s="190">
        <v>122.5</v>
      </c>
      <c r="L30" s="222">
        <f t="shared" si="0"/>
        <v>50</v>
      </c>
      <c r="M30" s="247">
        <f t="shared" si="1"/>
        <v>225</v>
      </c>
    </row>
    <row r="31" spans="1:13" s="223" customFormat="1" ht="14">
      <c r="A31" s="303"/>
      <c r="B31" s="303"/>
      <c r="C31" s="306"/>
      <c r="D31" s="303"/>
      <c r="E31" s="303"/>
      <c r="F31" s="239" t="s">
        <v>1036</v>
      </c>
      <c r="G31" s="246">
        <v>0.6</v>
      </c>
      <c r="H31" s="190">
        <v>0</v>
      </c>
      <c r="I31" s="188">
        <v>100</v>
      </c>
      <c r="J31" s="306"/>
      <c r="K31" s="190">
        <v>122.5</v>
      </c>
      <c r="L31" s="222">
        <f t="shared" si="0"/>
        <v>-62.5</v>
      </c>
      <c r="M31" s="247">
        <f t="shared" si="1"/>
        <v>60</v>
      </c>
    </row>
    <row r="32" spans="1:13" s="150" customFormat="1" ht="14">
      <c r="A32" s="304"/>
      <c r="B32" s="304"/>
      <c r="C32" s="307"/>
      <c r="D32" s="304"/>
      <c r="E32" s="304"/>
      <c r="F32" s="239" t="s">
        <v>1037</v>
      </c>
      <c r="G32" s="174">
        <v>1.26</v>
      </c>
      <c r="H32" s="190">
        <v>-20</v>
      </c>
      <c r="I32" s="189">
        <v>65</v>
      </c>
      <c r="J32" s="307"/>
      <c r="K32" s="190">
        <v>122.5</v>
      </c>
      <c r="L32" s="222">
        <f t="shared" si="0"/>
        <v>-15.400000000000006</v>
      </c>
      <c r="M32" s="247">
        <f t="shared" si="1"/>
        <v>81.900000000000006</v>
      </c>
    </row>
    <row r="33" spans="1:13" s="150" customFormat="1" ht="14">
      <c r="A33" s="188" t="s">
        <v>1038</v>
      </c>
      <c r="B33" s="202" t="s">
        <v>1160</v>
      </c>
      <c r="C33" s="196" t="s">
        <v>1048</v>
      </c>
      <c r="D33" s="202" t="s">
        <v>1039</v>
      </c>
      <c r="E33" s="202" t="s">
        <v>96</v>
      </c>
      <c r="F33" s="239" t="s">
        <v>1076</v>
      </c>
      <c r="G33" s="174">
        <v>0.7</v>
      </c>
      <c r="H33" s="253">
        <v>200</v>
      </c>
      <c r="I33" s="189">
        <v>400</v>
      </c>
      <c r="J33" s="204" t="s">
        <v>1077</v>
      </c>
      <c r="K33" s="188">
        <v>0</v>
      </c>
      <c r="L33" s="191">
        <f t="shared" si="0"/>
        <v>140</v>
      </c>
      <c r="M33" s="234">
        <f t="shared" si="1"/>
        <v>280</v>
      </c>
    </row>
    <row r="34" spans="1:13" s="150" customFormat="1" ht="14">
      <c r="A34" s="302" t="s">
        <v>1049</v>
      </c>
      <c r="B34" s="302" t="s">
        <v>1160</v>
      </c>
      <c r="C34" s="305" t="s">
        <v>1050</v>
      </c>
      <c r="D34" s="302" t="s">
        <v>201</v>
      </c>
      <c r="E34" s="302" t="s">
        <v>96</v>
      </c>
      <c r="F34" s="197" t="s">
        <v>825</v>
      </c>
      <c r="G34" s="174">
        <v>1.41</v>
      </c>
      <c r="H34" s="190">
        <v>330</v>
      </c>
      <c r="I34" s="189">
        <v>550</v>
      </c>
      <c r="J34" s="299" t="s">
        <v>103</v>
      </c>
      <c r="K34" s="190">
        <v>110</v>
      </c>
      <c r="L34" s="191">
        <f t="shared" si="0"/>
        <v>200.2</v>
      </c>
      <c r="M34" s="191">
        <f t="shared" si="1"/>
        <v>775.5</v>
      </c>
    </row>
    <row r="35" spans="1:13" s="6" customFormat="1">
      <c r="A35" s="304"/>
      <c r="B35" s="304"/>
      <c r="C35" s="307"/>
      <c r="D35" s="304"/>
      <c r="E35" s="304"/>
      <c r="F35" s="197" t="s">
        <v>826</v>
      </c>
      <c r="G35" s="174">
        <v>2.1949999999999998</v>
      </c>
      <c r="H35" s="190">
        <v>160</v>
      </c>
      <c r="I35" s="189">
        <v>400</v>
      </c>
      <c r="J35" s="301"/>
      <c r="K35" s="190">
        <v>110</v>
      </c>
      <c r="L35" s="191">
        <f t="shared" si="0"/>
        <v>416.79999999999995</v>
      </c>
      <c r="M35" s="191">
        <f t="shared" si="1"/>
        <v>877.99999999999989</v>
      </c>
    </row>
    <row r="36" spans="1:13" s="6" customFormat="1">
      <c r="A36" s="202" t="s">
        <v>1051</v>
      </c>
      <c r="B36" s="202" t="s">
        <v>1151</v>
      </c>
      <c r="C36" s="196" t="s">
        <v>1078</v>
      </c>
      <c r="D36" s="202" t="s">
        <v>1052</v>
      </c>
      <c r="E36" s="202" t="s">
        <v>23</v>
      </c>
      <c r="F36" s="197" t="s">
        <v>967</v>
      </c>
      <c r="G36" s="174">
        <v>4.1310000000000002</v>
      </c>
      <c r="H36" s="190">
        <v>70</v>
      </c>
      <c r="I36" s="189">
        <v>350</v>
      </c>
      <c r="J36" s="183" t="s">
        <v>48</v>
      </c>
      <c r="K36" s="190">
        <v>880</v>
      </c>
      <c r="L36" s="191">
        <f t="shared" si="0"/>
        <v>276.68000000000006</v>
      </c>
      <c r="M36" s="234">
        <f t="shared" si="1"/>
        <v>1445.8500000000001</v>
      </c>
    </row>
    <row r="37" spans="1:13" s="6" customFormat="1">
      <c r="A37" s="202" t="s">
        <v>1053</v>
      </c>
      <c r="B37" s="202" t="s">
        <v>1094</v>
      </c>
      <c r="C37" s="196" t="s">
        <v>1087</v>
      </c>
      <c r="D37" s="202" t="s">
        <v>1055</v>
      </c>
      <c r="E37" s="202" t="s">
        <v>797</v>
      </c>
      <c r="F37" s="197" t="s">
        <v>1054</v>
      </c>
      <c r="G37" s="174">
        <v>3.2250000000000001</v>
      </c>
      <c r="H37" s="190">
        <v>440</v>
      </c>
      <c r="I37" s="189">
        <v>735</v>
      </c>
      <c r="J37" s="183" t="s">
        <v>1085</v>
      </c>
      <c r="K37" s="190">
        <v>680</v>
      </c>
      <c r="L37" s="191">
        <f t="shared" ref="L37:L70" si="2">(I37-H37)*G37-K37</f>
        <v>271.375</v>
      </c>
      <c r="M37" s="234">
        <f t="shared" ref="M37:M70" si="3">G37*I37</f>
        <v>2370.375</v>
      </c>
    </row>
    <row r="38" spans="1:13" s="6" customFormat="1">
      <c r="A38" s="202" t="s">
        <v>1056</v>
      </c>
      <c r="B38" s="202" t="s">
        <v>1168</v>
      </c>
      <c r="C38" s="196" t="s">
        <v>1061</v>
      </c>
      <c r="D38" s="202" t="s">
        <v>207</v>
      </c>
      <c r="E38" s="202" t="s">
        <v>1060</v>
      </c>
      <c r="F38" s="197" t="s">
        <v>1011</v>
      </c>
      <c r="G38" s="174">
        <v>24.02</v>
      </c>
      <c r="H38" s="190">
        <v>260</v>
      </c>
      <c r="I38" s="189">
        <v>320</v>
      </c>
      <c r="J38" s="183" t="s">
        <v>67</v>
      </c>
      <c r="K38" s="190">
        <v>650</v>
      </c>
      <c r="L38" s="191">
        <f t="shared" si="2"/>
        <v>791.2</v>
      </c>
      <c r="M38" s="234">
        <f t="shared" si="3"/>
        <v>7686.4</v>
      </c>
    </row>
    <row r="39" spans="1:13" s="6" customFormat="1">
      <c r="A39" s="302" t="s">
        <v>1063</v>
      </c>
      <c r="B39" s="302" t="s">
        <v>1118</v>
      </c>
      <c r="C39" s="305" t="s">
        <v>1068</v>
      </c>
      <c r="D39" s="302" t="s">
        <v>592</v>
      </c>
      <c r="E39" s="302" t="s">
        <v>1064</v>
      </c>
      <c r="F39" s="197" t="s">
        <v>507</v>
      </c>
      <c r="G39" s="174">
        <v>0</v>
      </c>
      <c r="H39" s="190">
        <v>290</v>
      </c>
      <c r="I39" s="189">
        <v>390</v>
      </c>
      <c r="J39" s="299" t="s">
        <v>67</v>
      </c>
      <c r="K39" s="190">
        <v>266</v>
      </c>
      <c r="L39" s="191">
        <f t="shared" si="2"/>
        <v>-266</v>
      </c>
      <c r="M39" s="234">
        <f t="shared" si="3"/>
        <v>0</v>
      </c>
    </row>
    <row r="40" spans="1:13" s="6" customFormat="1">
      <c r="A40" s="303"/>
      <c r="B40" s="303"/>
      <c r="C40" s="306"/>
      <c r="D40" s="303"/>
      <c r="E40" s="303"/>
      <c r="F40" s="197" t="s">
        <v>700</v>
      </c>
      <c r="G40" s="174">
        <v>12.46</v>
      </c>
      <c r="H40" s="190">
        <v>185</v>
      </c>
      <c r="I40" s="189">
        <v>335</v>
      </c>
      <c r="J40" s="300"/>
      <c r="K40" s="190">
        <v>266</v>
      </c>
      <c r="L40" s="191">
        <f t="shared" si="2"/>
        <v>1603.0000000000002</v>
      </c>
      <c r="M40" s="234">
        <f t="shared" si="3"/>
        <v>4174.1000000000004</v>
      </c>
    </row>
    <row r="41" spans="1:13" s="6" customFormat="1">
      <c r="A41" s="303"/>
      <c r="B41" s="303"/>
      <c r="C41" s="306"/>
      <c r="D41" s="303"/>
      <c r="E41" s="303"/>
      <c r="F41" s="197" t="s">
        <v>701</v>
      </c>
      <c r="G41" s="174">
        <v>0</v>
      </c>
      <c r="H41" s="190">
        <v>185</v>
      </c>
      <c r="I41" s="189">
        <v>280</v>
      </c>
      <c r="J41" s="300"/>
      <c r="K41" s="190">
        <v>266</v>
      </c>
      <c r="L41" s="191">
        <f t="shared" si="2"/>
        <v>-266</v>
      </c>
      <c r="M41" s="234">
        <f t="shared" si="3"/>
        <v>0</v>
      </c>
    </row>
    <row r="42" spans="1:13" s="6" customFormat="1">
      <c r="A42" s="303"/>
      <c r="B42" s="303"/>
      <c r="C42" s="306"/>
      <c r="D42" s="303"/>
      <c r="E42" s="303"/>
      <c r="F42" s="197" t="s">
        <v>702</v>
      </c>
      <c r="G42" s="174">
        <v>3.08</v>
      </c>
      <c r="H42" s="190">
        <v>120</v>
      </c>
      <c r="I42" s="189">
        <v>215</v>
      </c>
      <c r="J42" s="300"/>
      <c r="K42" s="190">
        <v>266</v>
      </c>
      <c r="L42" s="191">
        <f t="shared" si="2"/>
        <v>26.600000000000023</v>
      </c>
      <c r="M42" s="234">
        <f t="shared" si="3"/>
        <v>662.2</v>
      </c>
    </row>
    <row r="43" spans="1:13" s="6" customFormat="1">
      <c r="A43" s="304"/>
      <c r="B43" s="304"/>
      <c r="C43" s="307"/>
      <c r="D43" s="304"/>
      <c r="E43" s="304"/>
      <c r="F43" s="197" t="s">
        <v>70</v>
      </c>
      <c r="G43" s="174">
        <v>6.16</v>
      </c>
      <c r="H43" s="190">
        <v>45</v>
      </c>
      <c r="I43" s="189">
        <v>150</v>
      </c>
      <c r="J43" s="301"/>
      <c r="K43" s="190">
        <v>266</v>
      </c>
      <c r="L43" s="191">
        <f t="shared" si="2"/>
        <v>380.80000000000007</v>
      </c>
      <c r="M43" s="234">
        <f t="shared" si="3"/>
        <v>924</v>
      </c>
    </row>
    <row r="44" spans="1:13" s="6" customFormat="1">
      <c r="A44" s="202" t="s">
        <v>1065</v>
      </c>
      <c r="B44" s="202" t="s">
        <v>1160</v>
      </c>
      <c r="C44" s="196" t="s">
        <v>1067</v>
      </c>
      <c r="D44" s="202" t="s">
        <v>1066</v>
      </c>
      <c r="E44" s="202" t="s">
        <v>96</v>
      </c>
      <c r="F44" s="197" t="s">
        <v>97</v>
      </c>
      <c r="G44" s="174">
        <v>2.7</v>
      </c>
      <c r="H44" s="190">
        <v>160</v>
      </c>
      <c r="I44" s="189">
        <v>400</v>
      </c>
      <c r="J44" s="183" t="s">
        <v>103</v>
      </c>
      <c r="K44" s="190">
        <v>227</v>
      </c>
      <c r="L44" s="191">
        <f t="shared" si="2"/>
        <v>421</v>
      </c>
      <c r="M44" s="234">
        <f t="shared" si="3"/>
        <v>1080</v>
      </c>
    </row>
    <row r="45" spans="1:13" s="6" customFormat="1">
      <c r="A45" s="302" t="s">
        <v>1069</v>
      </c>
      <c r="B45" s="302" t="s">
        <v>1086</v>
      </c>
      <c r="C45" s="305" t="s">
        <v>1071</v>
      </c>
      <c r="D45" s="302" t="s">
        <v>1070</v>
      </c>
      <c r="E45" s="302" t="s">
        <v>1072</v>
      </c>
      <c r="F45" s="239" t="s">
        <v>783</v>
      </c>
      <c r="G45" s="218">
        <v>7.31</v>
      </c>
      <c r="H45" s="226">
        <v>270</v>
      </c>
      <c r="I45" s="202">
        <v>320</v>
      </c>
      <c r="J45" s="299" t="s">
        <v>1020</v>
      </c>
      <c r="K45" s="190">
        <v>130</v>
      </c>
      <c r="L45" s="222">
        <f t="shared" si="2"/>
        <v>235.5</v>
      </c>
      <c r="M45" s="222">
        <f t="shared" si="3"/>
        <v>2339.1999999999998</v>
      </c>
    </row>
    <row r="46" spans="1:13" s="6" customFormat="1">
      <c r="A46" s="303"/>
      <c r="B46" s="303"/>
      <c r="C46" s="306"/>
      <c r="D46" s="303"/>
      <c r="E46" s="303"/>
      <c r="F46" s="221" t="s">
        <v>1040</v>
      </c>
      <c r="G46" s="218">
        <v>2.58</v>
      </c>
      <c r="H46" s="226">
        <v>330</v>
      </c>
      <c r="I46" s="202">
        <v>380</v>
      </c>
      <c r="J46" s="300"/>
      <c r="K46" s="190">
        <v>120</v>
      </c>
      <c r="L46" s="222">
        <f t="shared" si="2"/>
        <v>9</v>
      </c>
      <c r="M46" s="222">
        <f t="shared" si="3"/>
        <v>980.4</v>
      </c>
    </row>
    <row r="47" spans="1:13" s="6" customFormat="1">
      <c r="A47" s="304"/>
      <c r="B47" s="304"/>
      <c r="C47" s="307"/>
      <c r="D47" s="304"/>
      <c r="E47" s="304"/>
      <c r="F47" s="221" t="s">
        <v>701</v>
      </c>
      <c r="G47" s="218">
        <v>3.01</v>
      </c>
      <c r="H47" s="226">
        <v>220</v>
      </c>
      <c r="I47" s="202">
        <v>270</v>
      </c>
      <c r="J47" s="301"/>
      <c r="K47" s="190">
        <v>100</v>
      </c>
      <c r="L47" s="222">
        <f t="shared" si="2"/>
        <v>50.5</v>
      </c>
      <c r="M47" s="222">
        <f t="shared" si="3"/>
        <v>812.69999999999993</v>
      </c>
    </row>
    <row r="48" spans="1:13" s="6" customFormat="1">
      <c r="A48" s="202" t="s">
        <v>1073</v>
      </c>
      <c r="B48" s="202" t="s">
        <v>1151</v>
      </c>
      <c r="C48" s="196" t="s">
        <v>1074</v>
      </c>
      <c r="D48" s="202" t="s">
        <v>1075</v>
      </c>
      <c r="E48" s="202" t="s">
        <v>23</v>
      </c>
      <c r="F48" s="221" t="s">
        <v>967</v>
      </c>
      <c r="G48" s="218">
        <v>4.3209999999999997</v>
      </c>
      <c r="H48" s="226">
        <v>100</v>
      </c>
      <c r="I48" s="202">
        <v>350</v>
      </c>
      <c r="J48" s="183" t="s">
        <v>103</v>
      </c>
      <c r="K48" s="190">
        <v>238</v>
      </c>
      <c r="L48" s="222">
        <f t="shared" si="2"/>
        <v>842.25</v>
      </c>
      <c r="M48" s="247">
        <f t="shared" si="3"/>
        <v>1512.35</v>
      </c>
    </row>
    <row r="49" spans="1:13" s="150" customFormat="1" ht="14">
      <c r="A49" s="302" t="s">
        <v>1079</v>
      </c>
      <c r="B49" s="302" t="s">
        <v>1160</v>
      </c>
      <c r="C49" s="305" t="s">
        <v>1080</v>
      </c>
      <c r="D49" s="302" t="s">
        <v>201</v>
      </c>
      <c r="E49" s="302" t="s">
        <v>96</v>
      </c>
      <c r="F49" s="197" t="s">
        <v>825</v>
      </c>
      <c r="G49" s="174">
        <v>0.57999999999999996</v>
      </c>
      <c r="H49" s="190">
        <v>330</v>
      </c>
      <c r="I49" s="189">
        <v>550</v>
      </c>
      <c r="J49" s="299" t="s">
        <v>103</v>
      </c>
      <c r="K49" s="190">
        <v>110</v>
      </c>
      <c r="L49" s="191">
        <f t="shared" si="2"/>
        <v>17.599999999999994</v>
      </c>
      <c r="M49" s="191">
        <f t="shared" si="3"/>
        <v>319</v>
      </c>
    </row>
    <row r="50" spans="1:13" s="6" customFormat="1">
      <c r="A50" s="304"/>
      <c r="B50" s="304"/>
      <c r="C50" s="307"/>
      <c r="D50" s="304"/>
      <c r="E50" s="304"/>
      <c r="F50" s="197" t="s">
        <v>826</v>
      </c>
      <c r="G50" s="174">
        <v>2.7</v>
      </c>
      <c r="H50" s="190">
        <v>160</v>
      </c>
      <c r="I50" s="189">
        <v>400</v>
      </c>
      <c r="J50" s="301"/>
      <c r="K50" s="190">
        <v>110</v>
      </c>
      <c r="L50" s="191">
        <f t="shared" si="2"/>
        <v>538</v>
      </c>
      <c r="M50" s="191">
        <f t="shared" si="3"/>
        <v>1080</v>
      </c>
    </row>
    <row r="51" spans="1:13" s="6" customFormat="1">
      <c r="A51" s="202" t="s">
        <v>1082</v>
      </c>
      <c r="B51" s="202" t="s">
        <v>1109</v>
      </c>
      <c r="C51" s="196" t="s">
        <v>1084</v>
      </c>
      <c r="D51" s="202" t="s">
        <v>280</v>
      </c>
      <c r="E51" s="202" t="s">
        <v>280</v>
      </c>
      <c r="F51" s="197" t="s">
        <v>1083</v>
      </c>
      <c r="G51" s="174">
        <v>24.565000000000001</v>
      </c>
      <c r="H51" s="190">
        <v>342</v>
      </c>
      <c r="I51" s="189">
        <v>410</v>
      </c>
      <c r="J51" s="183" t="s">
        <v>48</v>
      </c>
      <c r="K51" s="190">
        <v>500</v>
      </c>
      <c r="L51" s="191">
        <f t="shared" si="2"/>
        <v>1170.42</v>
      </c>
      <c r="M51" s="191">
        <f t="shared" si="3"/>
        <v>10071.65</v>
      </c>
    </row>
    <row r="52" spans="1:13" s="6" customFormat="1">
      <c r="A52" s="302" t="s">
        <v>1091</v>
      </c>
      <c r="B52" s="302" t="s">
        <v>1119</v>
      </c>
      <c r="C52" s="305" t="s">
        <v>1096</v>
      </c>
      <c r="D52" s="302" t="s">
        <v>1002</v>
      </c>
      <c r="E52" s="302" t="s">
        <v>1098</v>
      </c>
      <c r="F52" s="197" t="s">
        <v>507</v>
      </c>
      <c r="G52" s="174">
        <v>0</v>
      </c>
      <c r="H52" s="190">
        <v>310</v>
      </c>
      <c r="I52" s="189">
        <v>375</v>
      </c>
      <c r="J52" s="299" t="s">
        <v>67</v>
      </c>
      <c r="K52" s="190">
        <v>147</v>
      </c>
      <c r="L52" s="191">
        <f t="shared" si="2"/>
        <v>-147</v>
      </c>
      <c r="M52" s="234">
        <f t="shared" si="3"/>
        <v>0</v>
      </c>
    </row>
    <row r="53" spans="1:13" s="6" customFormat="1">
      <c r="A53" s="303"/>
      <c r="B53" s="303"/>
      <c r="C53" s="306"/>
      <c r="D53" s="303"/>
      <c r="E53" s="303"/>
      <c r="F53" s="197" t="s">
        <v>700</v>
      </c>
      <c r="G53" s="174">
        <v>15.88</v>
      </c>
      <c r="H53" s="190">
        <v>205</v>
      </c>
      <c r="I53" s="189">
        <v>310</v>
      </c>
      <c r="J53" s="300"/>
      <c r="K53" s="190">
        <v>147</v>
      </c>
      <c r="L53" s="191">
        <f t="shared" si="2"/>
        <v>1520.4</v>
      </c>
      <c r="M53" s="234">
        <f t="shared" si="3"/>
        <v>4922.8</v>
      </c>
    </row>
    <row r="54" spans="1:13" s="6" customFormat="1">
      <c r="A54" s="303"/>
      <c r="B54" s="303"/>
      <c r="C54" s="306"/>
      <c r="D54" s="303"/>
      <c r="E54" s="303"/>
      <c r="F54" s="197" t="s">
        <v>701</v>
      </c>
      <c r="G54" s="174">
        <v>4.74</v>
      </c>
      <c r="H54" s="190">
        <v>140</v>
      </c>
      <c r="I54" s="189">
        <v>270</v>
      </c>
      <c r="J54" s="300"/>
      <c r="K54" s="190">
        <v>147</v>
      </c>
      <c r="L54" s="191">
        <f t="shared" si="2"/>
        <v>469.20000000000005</v>
      </c>
      <c r="M54" s="234">
        <f t="shared" si="3"/>
        <v>1279.8</v>
      </c>
    </row>
    <row r="55" spans="1:13" s="6" customFormat="1">
      <c r="A55" s="303"/>
      <c r="B55" s="303"/>
      <c r="C55" s="306"/>
      <c r="D55" s="303"/>
      <c r="E55" s="303"/>
      <c r="F55" s="197" t="s">
        <v>702</v>
      </c>
      <c r="G55" s="174">
        <v>0</v>
      </c>
      <c r="H55" s="190">
        <v>140</v>
      </c>
      <c r="I55" s="189">
        <v>205</v>
      </c>
      <c r="J55" s="300"/>
      <c r="K55" s="190">
        <v>147</v>
      </c>
      <c r="L55" s="191">
        <f t="shared" si="2"/>
        <v>-147</v>
      </c>
      <c r="M55" s="234">
        <f t="shared" si="3"/>
        <v>0</v>
      </c>
    </row>
    <row r="56" spans="1:13" s="6" customFormat="1">
      <c r="A56" s="304"/>
      <c r="B56" s="304"/>
      <c r="C56" s="307"/>
      <c r="D56" s="304"/>
      <c r="E56" s="304"/>
      <c r="F56" s="197" t="s">
        <v>70</v>
      </c>
      <c r="G56" s="174">
        <v>0</v>
      </c>
      <c r="H56" s="190">
        <v>65</v>
      </c>
      <c r="I56" s="189">
        <v>150</v>
      </c>
      <c r="J56" s="301"/>
      <c r="K56" s="190">
        <v>147</v>
      </c>
      <c r="L56" s="191">
        <f t="shared" si="2"/>
        <v>-147</v>
      </c>
      <c r="M56" s="234">
        <f t="shared" si="3"/>
        <v>0</v>
      </c>
    </row>
    <row r="57" spans="1:13" s="150" customFormat="1" ht="14">
      <c r="A57" s="302" t="s">
        <v>1092</v>
      </c>
      <c r="B57" s="302" t="s">
        <v>1160</v>
      </c>
      <c r="C57" s="305" t="s">
        <v>1093</v>
      </c>
      <c r="D57" s="302" t="s">
        <v>201</v>
      </c>
      <c r="E57" s="302" t="s">
        <v>96</v>
      </c>
      <c r="F57" s="197" t="s">
        <v>825</v>
      </c>
      <c r="G57" s="174">
        <v>0.84499999999999997</v>
      </c>
      <c r="H57" s="190">
        <v>330</v>
      </c>
      <c r="I57" s="189">
        <v>550</v>
      </c>
      <c r="J57" s="299" t="s">
        <v>103</v>
      </c>
      <c r="K57" s="190">
        <v>110</v>
      </c>
      <c r="L57" s="191">
        <f t="shared" si="2"/>
        <v>75.900000000000006</v>
      </c>
      <c r="M57" s="191">
        <f t="shared" si="3"/>
        <v>464.75</v>
      </c>
    </row>
    <row r="58" spans="1:13" s="6" customFormat="1">
      <c r="A58" s="304"/>
      <c r="B58" s="304"/>
      <c r="C58" s="307"/>
      <c r="D58" s="304"/>
      <c r="E58" s="304"/>
      <c r="F58" s="197" t="s">
        <v>826</v>
      </c>
      <c r="G58" s="174">
        <v>2.6349999999999998</v>
      </c>
      <c r="H58" s="190">
        <v>160</v>
      </c>
      <c r="I58" s="189">
        <v>400</v>
      </c>
      <c r="J58" s="301"/>
      <c r="K58" s="190">
        <v>110</v>
      </c>
      <c r="L58" s="191">
        <f t="shared" si="2"/>
        <v>522.4</v>
      </c>
      <c r="M58" s="191">
        <f t="shared" si="3"/>
        <v>1054</v>
      </c>
    </row>
    <row r="59" spans="1:13" s="6" customFormat="1">
      <c r="A59" s="302" t="s">
        <v>1097</v>
      </c>
      <c r="B59" s="302" t="s">
        <v>1167</v>
      </c>
      <c r="C59" s="305" t="s">
        <v>1114</v>
      </c>
      <c r="D59" s="302" t="s">
        <v>1002</v>
      </c>
      <c r="E59" s="302" t="s">
        <v>1113</v>
      </c>
      <c r="F59" s="197" t="s">
        <v>507</v>
      </c>
      <c r="G59" s="174">
        <v>5.39</v>
      </c>
      <c r="H59" s="190">
        <v>235</v>
      </c>
      <c r="I59" s="189">
        <v>360</v>
      </c>
      <c r="J59" s="299" t="s">
        <v>67</v>
      </c>
      <c r="K59" s="190">
        <v>147</v>
      </c>
      <c r="L59" s="191">
        <f t="shared" si="2"/>
        <v>526.75</v>
      </c>
      <c r="M59" s="234">
        <f t="shared" si="3"/>
        <v>1940.3999999999999</v>
      </c>
    </row>
    <row r="60" spans="1:13" s="6" customFormat="1">
      <c r="A60" s="303"/>
      <c r="B60" s="303"/>
      <c r="C60" s="306"/>
      <c r="D60" s="303"/>
      <c r="E60" s="303"/>
      <c r="F60" s="197" t="s">
        <v>700</v>
      </c>
      <c r="G60" s="174">
        <v>6.93</v>
      </c>
      <c r="H60" s="190">
        <v>190</v>
      </c>
      <c r="I60" s="189">
        <v>300</v>
      </c>
      <c r="J60" s="300"/>
      <c r="K60" s="190">
        <v>147</v>
      </c>
      <c r="L60" s="191">
        <f t="shared" si="2"/>
        <v>615.29999999999995</v>
      </c>
      <c r="M60" s="234">
        <f t="shared" si="3"/>
        <v>2079</v>
      </c>
    </row>
    <row r="61" spans="1:13" s="6" customFormat="1">
      <c r="A61" s="303"/>
      <c r="B61" s="303"/>
      <c r="C61" s="306"/>
      <c r="D61" s="303"/>
      <c r="E61" s="303"/>
      <c r="F61" s="197" t="s">
        <v>701</v>
      </c>
      <c r="G61" s="174">
        <v>7.7</v>
      </c>
      <c r="H61" s="190">
        <v>135</v>
      </c>
      <c r="I61" s="189">
        <v>255</v>
      </c>
      <c r="J61" s="300"/>
      <c r="K61" s="190">
        <v>147</v>
      </c>
      <c r="L61" s="191">
        <f t="shared" si="2"/>
        <v>777</v>
      </c>
      <c r="M61" s="234">
        <f t="shared" si="3"/>
        <v>1963.5</v>
      </c>
    </row>
    <row r="62" spans="1:13" s="6" customFormat="1">
      <c r="A62" s="303"/>
      <c r="B62" s="303"/>
      <c r="C62" s="306"/>
      <c r="D62" s="303"/>
      <c r="E62" s="303"/>
      <c r="F62" s="197" t="s">
        <v>702</v>
      </c>
      <c r="G62" s="174">
        <v>0</v>
      </c>
      <c r="H62" s="190">
        <v>135</v>
      </c>
      <c r="I62" s="189">
        <v>200</v>
      </c>
      <c r="J62" s="300"/>
      <c r="K62" s="190">
        <v>147</v>
      </c>
      <c r="L62" s="191">
        <f t="shared" si="2"/>
        <v>-147</v>
      </c>
      <c r="M62" s="234">
        <f t="shared" si="3"/>
        <v>0</v>
      </c>
    </row>
    <row r="63" spans="1:13" s="6" customFormat="1">
      <c r="A63" s="304"/>
      <c r="B63" s="304"/>
      <c r="C63" s="307"/>
      <c r="D63" s="304"/>
      <c r="E63" s="304"/>
      <c r="F63" s="197" t="s">
        <v>70</v>
      </c>
      <c r="G63" s="174">
        <v>0</v>
      </c>
      <c r="H63" s="190">
        <v>65</v>
      </c>
      <c r="I63" s="189">
        <v>145</v>
      </c>
      <c r="J63" s="301"/>
      <c r="K63" s="190">
        <v>147</v>
      </c>
      <c r="L63" s="191">
        <f t="shared" si="2"/>
        <v>-147</v>
      </c>
      <c r="M63" s="234">
        <f t="shared" si="3"/>
        <v>0</v>
      </c>
    </row>
    <row r="64" spans="1:13" s="6" customFormat="1">
      <c r="A64" s="302" t="s">
        <v>1120</v>
      </c>
      <c r="B64" s="302" t="s">
        <v>1162</v>
      </c>
      <c r="C64" s="305" t="s">
        <v>1074</v>
      </c>
      <c r="D64" s="302" t="s">
        <v>1121</v>
      </c>
      <c r="E64" s="302" t="s">
        <v>23</v>
      </c>
      <c r="F64" s="197" t="s">
        <v>1152</v>
      </c>
      <c r="G64" s="174">
        <v>0.76</v>
      </c>
      <c r="H64" s="190">
        <v>70</v>
      </c>
      <c r="I64" s="189">
        <v>120</v>
      </c>
      <c r="J64" s="299" t="s">
        <v>80</v>
      </c>
      <c r="K64" s="188">
        <v>0</v>
      </c>
      <c r="L64" s="191">
        <f t="shared" si="2"/>
        <v>38</v>
      </c>
      <c r="M64" s="234">
        <f t="shared" si="3"/>
        <v>91.2</v>
      </c>
    </row>
    <row r="65" spans="1:13" s="6" customFormat="1">
      <c r="A65" s="303"/>
      <c r="B65" s="303"/>
      <c r="C65" s="306"/>
      <c r="D65" s="303"/>
      <c r="E65" s="303"/>
      <c r="F65" s="197" t="s">
        <v>1153</v>
      </c>
      <c r="G65" s="174">
        <v>0.16</v>
      </c>
      <c r="H65" s="190">
        <v>20</v>
      </c>
      <c r="I65" s="189">
        <v>120</v>
      </c>
      <c r="J65" s="300"/>
      <c r="K65" s="188">
        <v>0</v>
      </c>
      <c r="L65" s="191">
        <f t="shared" si="2"/>
        <v>16</v>
      </c>
      <c r="M65" s="234">
        <f t="shared" si="3"/>
        <v>19.2</v>
      </c>
    </row>
    <row r="66" spans="1:13" s="6" customFormat="1">
      <c r="A66" s="304"/>
      <c r="B66" s="304"/>
      <c r="C66" s="307"/>
      <c r="D66" s="304"/>
      <c r="E66" s="304"/>
      <c r="F66" s="197" t="s">
        <v>1154</v>
      </c>
      <c r="G66" s="174">
        <v>5.5E-2</v>
      </c>
      <c r="H66" s="190">
        <v>20</v>
      </c>
      <c r="I66" s="189">
        <v>70</v>
      </c>
      <c r="J66" s="300"/>
      <c r="K66" s="188">
        <v>0</v>
      </c>
      <c r="L66" s="191">
        <f t="shared" si="2"/>
        <v>2.75</v>
      </c>
      <c r="M66" s="234">
        <f t="shared" si="3"/>
        <v>3.85</v>
      </c>
    </row>
    <row r="67" spans="1:13" s="6" customFormat="1">
      <c r="A67" s="302" t="s">
        <v>1124</v>
      </c>
      <c r="B67" s="302" t="s">
        <v>1160</v>
      </c>
      <c r="C67" s="305" t="s">
        <v>1123</v>
      </c>
      <c r="D67" s="302" t="s">
        <v>201</v>
      </c>
      <c r="E67" s="302" t="s">
        <v>1125</v>
      </c>
      <c r="F67" s="197" t="s">
        <v>1126</v>
      </c>
      <c r="G67" s="174">
        <v>1.4550000000000001</v>
      </c>
      <c r="H67" s="190">
        <v>330</v>
      </c>
      <c r="I67" s="189">
        <v>550</v>
      </c>
      <c r="J67" s="299" t="s">
        <v>103</v>
      </c>
      <c r="K67" s="190">
        <v>110</v>
      </c>
      <c r="L67" s="191">
        <f t="shared" si="2"/>
        <v>210.10000000000002</v>
      </c>
      <c r="M67" s="234">
        <f t="shared" si="3"/>
        <v>800.25</v>
      </c>
    </row>
    <row r="68" spans="1:13" s="6" customFormat="1">
      <c r="A68" s="304"/>
      <c r="B68" s="304"/>
      <c r="C68" s="307"/>
      <c r="D68" s="304"/>
      <c r="E68" s="304"/>
      <c r="F68" s="197" t="s">
        <v>1127</v>
      </c>
      <c r="G68" s="174">
        <v>1.89</v>
      </c>
      <c r="H68" s="190">
        <v>160</v>
      </c>
      <c r="I68" s="189">
        <v>400</v>
      </c>
      <c r="J68" s="301"/>
      <c r="K68" s="190">
        <v>110</v>
      </c>
      <c r="L68" s="191">
        <f t="shared" si="2"/>
        <v>343.59999999999997</v>
      </c>
      <c r="M68" s="234">
        <f t="shared" si="3"/>
        <v>756</v>
      </c>
    </row>
    <row r="69" spans="1:13" s="6" customFormat="1">
      <c r="A69" s="188" t="s">
        <v>1029</v>
      </c>
      <c r="B69" s="188" t="s">
        <v>1159</v>
      </c>
      <c r="C69" s="185" t="s">
        <v>1006</v>
      </c>
      <c r="D69" s="188" t="s">
        <v>280</v>
      </c>
      <c r="E69" s="188" t="s">
        <v>23</v>
      </c>
      <c r="F69" s="197" t="s">
        <v>1150</v>
      </c>
      <c r="G69" s="174">
        <v>0.46100000000000002</v>
      </c>
      <c r="H69" s="190">
        <v>90</v>
      </c>
      <c r="I69" s="189">
        <v>180</v>
      </c>
      <c r="J69" s="204" t="s">
        <v>1132</v>
      </c>
      <c r="K69" s="188">
        <v>0</v>
      </c>
      <c r="L69" s="191">
        <f t="shared" si="2"/>
        <v>41.49</v>
      </c>
      <c r="M69" s="234">
        <f t="shared" si="3"/>
        <v>82.98</v>
      </c>
    </row>
    <row r="70" spans="1:13" s="6" customFormat="1">
      <c r="A70" s="188" t="s">
        <v>1161</v>
      </c>
      <c r="B70" s="188" t="s">
        <v>1162</v>
      </c>
      <c r="C70" s="185"/>
      <c r="D70" s="188" t="s">
        <v>181</v>
      </c>
      <c r="E70" s="188" t="s">
        <v>23</v>
      </c>
      <c r="F70" s="197" t="s">
        <v>77</v>
      </c>
      <c r="G70" s="174">
        <v>0.54</v>
      </c>
      <c r="H70" s="190">
        <v>70</v>
      </c>
      <c r="I70" s="189">
        <v>120</v>
      </c>
      <c r="J70" s="204" t="s">
        <v>80</v>
      </c>
      <c r="K70" s="188">
        <v>0</v>
      </c>
      <c r="L70" s="191">
        <f t="shared" si="2"/>
        <v>27</v>
      </c>
      <c r="M70" s="234">
        <f t="shared" si="3"/>
        <v>64.800000000000011</v>
      </c>
    </row>
    <row r="71" spans="1:13">
      <c r="A71" s="151"/>
      <c r="B71" s="152"/>
      <c r="C71" s="151"/>
      <c r="D71" s="151"/>
      <c r="E71" s="151"/>
      <c r="F71" s="151"/>
      <c r="G71" s="153">
        <f>SUM(G7:G70)</f>
        <v>308.13700000000006</v>
      </c>
      <c r="H71" s="151"/>
      <c r="I71" s="151"/>
      <c r="J71" s="151"/>
      <c r="K71" s="152"/>
      <c r="L71" s="154">
        <f>SUM(L7:L70)</f>
        <v>18004.514999999999</v>
      </c>
      <c r="M71" s="154">
        <f>SUM(M7:M70)</f>
        <v>102365.60499999998</v>
      </c>
    </row>
    <row r="72" spans="1:13" ht="17" thickBot="1">
      <c r="A72" s="155"/>
      <c r="B72" s="156"/>
      <c r="C72" s="156"/>
      <c r="D72" s="156"/>
      <c r="E72" s="156"/>
      <c r="F72" s="156"/>
      <c r="G72" s="157"/>
      <c r="H72" s="156"/>
      <c r="I72" s="156"/>
      <c r="J72" s="158" t="s">
        <v>14</v>
      </c>
      <c r="K72" s="159">
        <f>M71/G71</f>
        <v>332.20809250430801</v>
      </c>
      <c r="L72" s="160">
        <f>G71</f>
        <v>308.13700000000006</v>
      </c>
      <c r="M72" s="161">
        <f>L71/M71</f>
        <v>0.17588441938090438</v>
      </c>
    </row>
    <row r="75" spans="1:13">
      <c r="B75" t="s">
        <v>958</v>
      </c>
      <c r="C75" t="s">
        <v>959</v>
      </c>
      <c r="D75" t="s">
        <v>960</v>
      </c>
      <c r="F75" t="s">
        <v>23</v>
      </c>
      <c r="H75" s="59" t="s">
        <v>961</v>
      </c>
    </row>
    <row r="76" spans="1:13">
      <c r="B76" t="s">
        <v>1099</v>
      </c>
      <c r="D76" t="s">
        <v>1100</v>
      </c>
      <c r="E76" t="s">
        <v>1101</v>
      </c>
      <c r="F76" t="s">
        <v>1102</v>
      </c>
      <c r="H76" s="59" t="s">
        <v>1165</v>
      </c>
      <c r="I76" t="s">
        <v>1103</v>
      </c>
    </row>
    <row r="77" spans="1:13">
      <c r="B77" t="s">
        <v>1155</v>
      </c>
      <c r="D77" t="s">
        <v>1156</v>
      </c>
      <c r="E77" t="s">
        <v>1157</v>
      </c>
      <c r="F77">
        <v>1.875</v>
      </c>
      <c r="G77" t="s">
        <v>1158</v>
      </c>
    </row>
  </sheetData>
  <mergeCells count="85">
    <mergeCell ref="A67:A68"/>
    <mergeCell ref="B67:B68"/>
    <mergeCell ref="C67:C68"/>
    <mergeCell ref="J67:J68"/>
    <mergeCell ref="E67:E68"/>
    <mergeCell ref="D67:D68"/>
    <mergeCell ref="J59:J63"/>
    <mergeCell ref="A59:A63"/>
    <mergeCell ref="B59:B63"/>
    <mergeCell ref="C59:C63"/>
    <mergeCell ref="D59:D63"/>
    <mergeCell ref="E59:E63"/>
    <mergeCell ref="J57:J58"/>
    <mergeCell ref="A57:A58"/>
    <mergeCell ref="B57:B58"/>
    <mergeCell ref="C57:C58"/>
    <mergeCell ref="D57:D58"/>
    <mergeCell ref="E57:E58"/>
    <mergeCell ref="J45:J47"/>
    <mergeCell ref="A45:A47"/>
    <mergeCell ref="B45:B47"/>
    <mergeCell ref="C45:C47"/>
    <mergeCell ref="D45:D47"/>
    <mergeCell ref="E45:E47"/>
    <mergeCell ref="A39:A43"/>
    <mergeCell ref="J34:J35"/>
    <mergeCell ref="A34:A35"/>
    <mergeCell ref="B34:B35"/>
    <mergeCell ref="C34:C35"/>
    <mergeCell ref="D34:D35"/>
    <mergeCell ref="E34:E35"/>
    <mergeCell ref="J39:J43"/>
    <mergeCell ref="E39:E43"/>
    <mergeCell ref="D39:D43"/>
    <mergeCell ref="C39:C43"/>
    <mergeCell ref="B39:B43"/>
    <mergeCell ref="A27:A32"/>
    <mergeCell ref="J24:J25"/>
    <mergeCell ref="A24:A25"/>
    <mergeCell ref="B24:B25"/>
    <mergeCell ref="C24:C25"/>
    <mergeCell ref="D24:D25"/>
    <mergeCell ref="E24:E25"/>
    <mergeCell ref="J27:J32"/>
    <mergeCell ref="E27:E32"/>
    <mergeCell ref="D27:D32"/>
    <mergeCell ref="C27:C32"/>
    <mergeCell ref="B27:B32"/>
    <mergeCell ref="A1:M3"/>
    <mergeCell ref="A8:A13"/>
    <mergeCell ref="B8:B13"/>
    <mergeCell ref="C8:C13"/>
    <mergeCell ref="D8:D13"/>
    <mergeCell ref="E8:E13"/>
    <mergeCell ref="J8:J13"/>
    <mergeCell ref="J14:J18"/>
    <mergeCell ref="E14:E18"/>
    <mergeCell ref="D14:D18"/>
    <mergeCell ref="C14:C18"/>
    <mergeCell ref="A14:A18"/>
    <mergeCell ref="B14:B18"/>
    <mergeCell ref="J19:J20"/>
    <mergeCell ref="A19:A20"/>
    <mergeCell ref="B19:B20"/>
    <mergeCell ref="C19:C20"/>
    <mergeCell ref="D19:D20"/>
    <mergeCell ref="E19:E20"/>
    <mergeCell ref="J49:J50"/>
    <mergeCell ref="A49:A50"/>
    <mergeCell ref="B49:B50"/>
    <mergeCell ref="C49:C50"/>
    <mergeCell ref="D49:D50"/>
    <mergeCell ref="E49:E50"/>
    <mergeCell ref="J52:J56"/>
    <mergeCell ref="A52:A56"/>
    <mergeCell ref="B52:B56"/>
    <mergeCell ref="C52:C56"/>
    <mergeCell ref="D52:D56"/>
    <mergeCell ref="E52:E56"/>
    <mergeCell ref="J64:J66"/>
    <mergeCell ref="A64:A66"/>
    <mergeCell ref="B64:B66"/>
    <mergeCell ref="C64:C66"/>
    <mergeCell ref="D64:D66"/>
    <mergeCell ref="E64:E6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EC3C-B920-4744-9290-E9D50E998F38}">
  <dimension ref="A1:N57"/>
  <sheetViews>
    <sheetView topLeftCell="A39" zoomScale="125" workbookViewId="0">
      <selection activeCell="L46" sqref="L46"/>
    </sheetView>
  </sheetViews>
  <sheetFormatPr baseColWidth="10" defaultRowHeight="16"/>
  <cols>
    <col min="3" max="3" width="12" bestFit="1" customWidth="1"/>
    <col min="4" max="4" width="22" customWidth="1"/>
    <col min="5" max="5" width="24.83203125" bestFit="1" customWidth="1"/>
    <col min="6" max="6" width="28.33203125" customWidth="1"/>
  </cols>
  <sheetData>
    <row r="1" spans="1:14">
      <c r="A1" s="285" t="s">
        <v>1057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4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4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4" ht="30">
      <c r="A6" s="241" t="s">
        <v>0</v>
      </c>
      <c r="B6" s="241" t="s">
        <v>1</v>
      </c>
      <c r="C6" s="242" t="s">
        <v>2</v>
      </c>
      <c r="D6" s="243" t="s">
        <v>3</v>
      </c>
      <c r="E6" s="244" t="s">
        <v>4</v>
      </c>
      <c r="F6" s="243" t="s">
        <v>5</v>
      </c>
      <c r="G6" s="243" t="s">
        <v>6</v>
      </c>
      <c r="H6" s="243" t="s">
        <v>7</v>
      </c>
      <c r="I6" s="243" t="s">
        <v>8</v>
      </c>
      <c r="J6" s="243" t="s">
        <v>9</v>
      </c>
      <c r="K6" s="243" t="s">
        <v>10</v>
      </c>
      <c r="L6" s="245" t="s">
        <v>11</v>
      </c>
      <c r="M6" s="243" t="s">
        <v>12</v>
      </c>
    </row>
    <row r="7" spans="1:14" s="6" customFormat="1">
      <c r="A7" s="202" t="s">
        <v>1059</v>
      </c>
      <c r="B7" s="202" t="s">
        <v>1201</v>
      </c>
      <c r="C7" s="196" t="s">
        <v>1058</v>
      </c>
      <c r="D7" s="202" t="s">
        <v>207</v>
      </c>
      <c r="E7" s="202" t="s">
        <v>1060</v>
      </c>
      <c r="F7" s="212" t="s">
        <v>1011</v>
      </c>
      <c r="G7" s="213">
        <v>22.672999999999998</v>
      </c>
      <c r="H7" s="226">
        <v>260</v>
      </c>
      <c r="I7" s="214">
        <v>320</v>
      </c>
      <c r="J7" s="183" t="s">
        <v>67</v>
      </c>
      <c r="K7" s="226">
        <v>650</v>
      </c>
      <c r="L7" s="192">
        <f t="shared" ref="L7:L31" si="0">(I7-H7)*G7-K7</f>
        <v>710.37999999999988</v>
      </c>
      <c r="M7" s="248">
        <f t="shared" ref="M7:M31" si="1">G7*I7</f>
        <v>7255.36</v>
      </c>
    </row>
    <row r="8" spans="1:14" s="6" customFormat="1">
      <c r="A8" s="202" t="s">
        <v>1122</v>
      </c>
      <c r="B8" s="202" t="s">
        <v>1265</v>
      </c>
      <c r="C8" s="196" t="s">
        <v>1135</v>
      </c>
      <c r="D8" s="202" t="s">
        <v>1052</v>
      </c>
      <c r="E8" s="202" t="s">
        <v>1264</v>
      </c>
      <c r="F8" s="197" t="s">
        <v>967</v>
      </c>
      <c r="G8" s="174">
        <v>3.9</v>
      </c>
      <c r="H8" s="190">
        <v>70</v>
      </c>
      <c r="I8" s="189">
        <v>300</v>
      </c>
      <c r="J8" s="183" t="s">
        <v>13</v>
      </c>
      <c r="K8" s="190">
        <v>880</v>
      </c>
      <c r="L8" s="191">
        <f t="shared" si="0"/>
        <v>17</v>
      </c>
      <c r="M8" s="234">
        <f t="shared" si="1"/>
        <v>1170</v>
      </c>
    </row>
    <row r="9" spans="1:14" s="6" customFormat="1">
      <c r="A9" s="302" t="s">
        <v>1108</v>
      </c>
      <c r="B9" s="302" t="s">
        <v>1213</v>
      </c>
      <c r="C9" s="305" t="s">
        <v>1164</v>
      </c>
      <c r="D9" s="202" t="s">
        <v>23</v>
      </c>
      <c r="E9" s="302" t="s">
        <v>1214</v>
      </c>
      <c r="F9" s="197" t="s">
        <v>1106</v>
      </c>
      <c r="G9" s="174">
        <v>18.989999999999998</v>
      </c>
      <c r="H9" s="190">
        <v>670</v>
      </c>
      <c r="I9" s="189">
        <v>750</v>
      </c>
      <c r="J9" s="299" t="s">
        <v>13</v>
      </c>
      <c r="K9" s="190">
        <v>600</v>
      </c>
      <c r="L9" s="191">
        <f t="shared" si="0"/>
        <v>919.19999999999982</v>
      </c>
      <c r="M9" s="234">
        <f t="shared" si="1"/>
        <v>14242.499999999998</v>
      </c>
    </row>
    <row r="10" spans="1:14" s="6" customFormat="1">
      <c r="A10" s="304"/>
      <c r="B10" s="304"/>
      <c r="C10" s="307"/>
      <c r="D10" s="202" t="s">
        <v>960</v>
      </c>
      <c r="E10" s="304"/>
      <c r="F10" s="197" t="s">
        <v>1107</v>
      </c>
      <c r="G10" s="174">
        <v>5.72</v>
      </c>
      <c r="H10" s="256">
        <v>635</v>
      </c>
      <c r="I10" s="189">
        <v>750</v>
      </c>
      <c r="J10" s="301"/>
      <c r="K10" s="190">
        <v>60</v>
      </c>
      <c r="L10" s="191">
        <f t="shared" si="0"/>
        <v>597.79999999999995</v>
      </c>
      <c r="M10" s="234">
        <f t="shared" si="1"/>
        <v>4290</v>
      </c>
    </row>
    <row r="11" spans="1:14" s="150" customFormat="1" ht="14">
      <c r="A11" s="202" t="s">
        <v>1128</v>
      </c>
      <c r="B11" s="202" t="s">
        <v>1166</v>
      </c>
      <c r="C11" s="196" t="s">
        <v>1129</v>
      </c>
      <c r="D11" s="202" t="s">
        <v>230</v>
      </c>
      <c r="E11" s="202" t="s">
        <v>1130</v>
      </c>
      <c r="F11" s="197" t="s">
        <v>1131</v>
      </c>
      <c r="G11" s="174">
        <v>24.02</v>
      </c>
      <c r="H11" s="190">
        <v>840</v>
      </c>
      <c r="I11" s="189">
        <v>865</v>
      </c>
      <c r="J11" s="183" t="s">
        <v>1132</v>
      </c>
      <c r="K11" s="188">
        <v>0</v>
      </c>
      <c r="L11" s="191">
        <f t="shared" si="0"/>
        <v>600.5</v>
      </c>
      <c r="M11" s="234">
        <f t="shared" si="1"/>
        <v>20777.3</v>
      </c>
    </row>
    <row r="12" spans="1:14" s="223" customFormat="1" ht="14">
      <c r="A12" s="302" t="s">
        <v>1133</v>
      </c>
      <c r="B12" s="302" t="s">
        <v>1252</v>
      </c>
      <c r="C12" s="305" t="s">
        <v>1134</v>
      </c>
      <c r="D12" s="302" t="s">
        <v>201</v>
      </c>
      <c r="E12" s="302" t="s">
        <v>1125</v>
      </c>
      <c r="F12" s="197" t="s">
        <v>1126</v>
      </c>
      <c r="G12" s="174">
        <v>0.52</v>
      </c>
      <c r="H12" s="190">
        <v>330</v>
      </c>
      <c r="I12" s="189">
        <v>550</v>
      </c>
      <c r="J12" s="299" t="s">
        <v>103</v>
      </c>
      <c r="K12" s="190">
        <v>110</v>
      </c>
      <c r="L12" s="191">
        <f t="shared" si="0"/>
        <v>4.4000000000000057</v>
      </c>
      <c r="M12" s="234">
        <f t="shared" si="1"/>
        <v>286</v>
      </c>
    </row>
    <row r="13" spans="1:14" s="223" customFormat="1" ht="14">
      <c r="A13" s="304"/>
      <c r="B13" s="304"/>
      <c r="C13" s="307"/>
      <c r="D13" s="304"/>
      <c r="E13" s="304"/>
      <c r="F13" s="197" t="s">
        <v>1127</v>
      </c>
      <c r="G13" s="174">
        <v>2.2349999999999999</v>
      </c>
      <c r="H13" s="190">
        <v>160</v>
      </c>
      <c r="I13" s="189">
        <v>400</v>
      </c>
      <c r="J13" s="301"/>
      <c r="K13" s="190">
        <v>110</v>
      </c>
      <c r="L13" s="191">
        <f t="shared" si="0"/>
        <v>426.4</v>
      </c>
      <c r="M13" s="234">
        <f t="shared" si="1"/>
        <v>894</v>
      </c>
    </row>
    <row r="14" spans="1:14" s="223" customFormat="1" ht="14">
      <c r="A14" s="302" t="s">
        <v>1136</v>
      </c>
      <c r="B14" s="302" t="s">
        <v>1239</v>
      </c>
      <c r="C14" s="305" t="s">
        <v>1149</v>
      </c>
      <c r="D14" s="302" t="s">
        <v>23</v>
      </c>
      <c r="E14" s="302" t="s">
        <v>325</v>
      </c>
      <c r="F14" s="197" t="s">
        <v>1138</v>
      </c>
      <c r="G14" s="174">
        <v>1.92</v>
      </c>
      <c r="H14" s="190">
        <v>800</v>
      </c>
      <c r="I14" s="189">
        <v>900</v>
      </c>
      <c r="J14" s="299" t="s">
        <v>13</v>
      </c>
      <c r="K14" s="190">
        <v>50</v>
      </c>
      <c r="L14" s="191">
        <f t="shared" si="0"/>
        <v>142</v>
      </c>
      <c r="M14" s="234">
        <f t="shared" si="1"/>
        <v>1728</v>
      </c>
      <c r="N14" s="219" t="s">
        <v>1206</v>
      </c>
    </row>
    <row r="15" spans="1:14" s="223" customFormat="1" ht="14">
      <c r="A15" s="303"/>
      <c r="B15" s="303"/>
      <c r="C15" s="306"/>
      <c r="D15" s="303"/>
      <c r="E15" s="303"/>
      <c r="F15" s="197" t="s">
        <v>1137</v>
      </c>
      <c r="G15" s="174">
        <v>3.9950000000000001</v>
      </c>
      <c r="H15" s="190">
        <v>680</v>
      </c>
      <c r="I15" s="189">
        <v>800</v>
      </c>
      <c r="J15" s="300"/>
      <c r="K15" s="190">
        <v>400</v>
      </c>
      <c r="L15" s="191">
        <f t="shared" si="0"/>
        <v>79.400000000000034</v>
      </c>
      <c r="M15" s="234">
        <f t="shared" si="1"/>
        <v>3196</v>
      </c>
    </row>
    <row r="16" spans="1:14" s="223" customFormat="1" ht="14">
      <c r="A16" s="304"/>
      <c r="B16" s="304"/>
      <c r="C16" s="307"/>
      <c r="D16" s="304"/>
      <c r="E16" s="304"/>
      <c r="F16" s="197" t="s">
        <v>1139</v>
      </c>
      <c r="G16" s="174">
        <v>5.9050000000000002</v>
      </c>
      <c r="H16" s="190">
        <v>730</v>
      </c>
      <c r="I16" s="189">
        <v>850</v>
      </c>
      <c r="J16" s="301"/>
      <c r="K16" s="190">
        <v>200</v>
      </c>
      <c r="L16" s="191">
        <f t="shared" si="0"/>
        <v>508.6</v>
      </c>
      <c r="M16" s="234">
        <f t="shared" si="1"/>
        <v>5019.25</v>
      </c>
    </row>
    <row r="17" spans="1:13" s="223" customFormat="1" ht="14">
      <c r="A17" s="302" t="s">
        <v>1140</v>
      </c>
      <c r="B17" s="302" t="s">
        <v>1202</v>
      </c>
      <c r="C17" s="305" t="s">
        <v>1203</v>
      </c>
      <c r="D17" s="302" t="s">
        <v>1002</v>
      </c>
      <c r="E17" s="302" t="s">
        <v>1141</v>
      </c>
      <c r="F17" s="197" t="s">
        <v>507</v>
      </c>
      <c r="G17" s="174">
        <v>0.82</v>
      </c>
      <c r="H17" s="190">
        <v>300</v>
      </c>
      <c r="I17" s="189">
        <v>360</v>
      </c>
      <c r="J17" s="299" t="s">
        <v>67</v>
      </c>
      <c r="K17" s="190">
        <v>147</v>
      </c>
      <c r="L17" s="191">
        <f t="shared" si="0"/>
        <v>-97.800000000000011</v>
      </c>
      <c r="M17" s="234">
        <f t="shared" si="1"/>
        <v>295.2</v>
      </c>
    </row>
    <row r="18" spans="1:13" s="223" customFormat="1" ht="14">
      <c r="A18" s="303"/>
      <c r="B18" s="303"/>
      <c r="C18" s="306"/>
      <c r="D18" s="303"/>
      <c r="E18" s="303"/>
      <c r="F18" s="197" t="s">
        <v>700</v>
      </c>
      <c r="G18" s="174">
        <v>4.0999999999999996</v>
      </c>
      <c r="H18" s="190">
        <v>190</v>
      </c>
      <c r="I18" s="189">
        <v>300</v>
      </c>
      <c r="J18" s="300"/>
      <c r="K18" s="190">
        <v>147</v>
      </c>
      <c r="L18" s="191">
        <f t="shared" si="0"/>
        <v>303.99999999999994</v>
      </c>
      <c r="M18" s="234">
        <f t="shared" si="1"/>
        <v>1230</v>
      </c>
    </row>
    <row r="19" spans="1:13" s="223" customFormat="1" ht="14">
      <c r="A19" s="303"/>
      <c r="B19" s="303"/>
      <c r="C19" s="306"/>
      <c r="D19" s="303"/>
      <c r="E19" s="303"/>
      <c r="F19" s="197" t="s">
        <v>701</v>
      </c>
      <c r="G19" s="174">
        <v>14.7</v>
      </c>
      <c r="H19" s="190">
        <v>190</v>
      </c>
      <c r="I19" s="189">
        <v>255</v>
      </c>
      <c r="J19" s="300"/>
      <c r="K19" s="190">
        <v>147</v>
      </c>
      <c r="L19" s="191">
        <f t="shared" si="0"/>
        <v>808.5</v>
      </c>
      <c r="M19" s="234">
        <f t="shared" si="1"/>
        <v>3748.5</v>
      </c>
    </row>
    <row r="20" spans="1:13" s="223" customFormat="1" ht="14">
      <c r="A20" s="303"/>
      <c r="B20" s="303"/>
      <c r="C20" s="306"/>
      <c r="D20" s="303"/>
      <c r="E20" s="303"/>
      <c r="F20" s="197" t="s">
        <v>702</v>
      </c>
      <c r="G20" s="174">
        <v>0</v>
      </c>
      <c r="H20" s="190">
        <v>135</v>
      </c>
      <c r="I20" s="189">
        <v>200</v>
      </c>
      <c r="J20" s="300"/>
      <c r="K20" s="190">
        <v>147</v>
      </c>
      <c r="L20" s="191">
        <f t="shared" si="0"/>
        <v>-147</v>
      </c>
      <c r="M20" s="234">
        <f t="shared" si="1"/>
        <v>0</v>
      </c>
    </row>
    <row r="21" spans="1:13" s="223" customFormat="1" ht="14">
      <c r="A21" s="304"/>
      <c r="B21" s="304"/>
      <c r="C21" s="307"/>
      <c r="D21" s="304"/>
      <c r="E21" s="304"/>
      <c r="F21" s="197" t="s">
        <v>70</v>
      </c>
      <c r="G21" s="174">
        <v>0</v>
      </c>
      <c r="H21" s="190">
        <v>65</v>
      </c>
      <c r="I21" s="189">
        <v>145</v>
      </c>
      <c r="J21" s="301"/>
      <c r="K21" s="190">
        <v>147</v>
      </c>
      <c r="L21" s="191">
        <f t="shared" si="0"/>
        <v>-147</v>
      </c>
      <c r="M21" s="234">
        <f t="shared" si="1"/>
        <v>0</v>
      </c>
    </row>
    <row r="22" spans="1:13" s="258" customFormat="1" ht="28">
      <c r="A22" s="202" t="s">
        <v>1169</v>
      </c>
      <c r="B22" s="196" t="s">
        <v>1235</v>
      </c>
      <c r="C22" s="196" t="s">
        <v>1172</v>
      </c>
      <c r="D22" s="202" t="s">
        <v>1145</v>
      </c>
      <c r="E22" s="202" t="s">
        <v>1146</v>
      </c>
      <c r="F22" s="197" t="s">
        <v>1147</v>
      </c>
      <c r="G22" s="174">
        <v>2.44</v>
      </c>
      <c r="H22" s="190">
        <v>90</v>
      </c>
      <c r="I22" s="189">
        <v>200</v>
      </c>
      <c r="J22" s="183" t="s">
        <v>80</v>
      </c>
      <c r="K22" s="188">
        <v>-58</v>
      </c>
      <c r="L22" s="191">
        <f t="shared" si="0"/>
        <v>326.39999999999998</v>
      </c>
      <c r="M22" s="234">
        <f t="shared" si="1"/>
        <v>488</v>
      </c>
    </row>
    <row r="23" spans="1:13" s="258" customFormat="1" ht="28">
      <c r="A23" s="202" t="s">
        <v>1170</v>
      </c>
      <c r="B23" s="196" t="s">
        <v>1235</v>
      </c>
      <c r="C23" s="196" t="s">
        <v>1173</v>
      </c>
      <c r="D23" s="202" t="s">
        <v>1145</v>
      </c>
      <c r="E23" s="202" t="s">
        <v>1146</v>
      </c>
      <c r="F23" s="197" t="s">
        <v>1147</v>
      </c>
      <c r="G23" s="174">
        <v>2.34</v>
      </c>
      <c r="H23" s="190">
        <v>90</v>
      </c>
      <c r="I23" s="189">
        <v>200</v>
      </c>
      <c r="J23" s="183" t="s">
        <v>80</v>
      </c>
      <c r="K23" s="188">
        <v>-58</v>
      </c>
      <c r="L23" s="191">
        <f t="shared" si="0"/>
        <v>315.39999999999998</v>
      </c>
      <c r="M23" s="234">
        <f t="shared" si="1"/>
        <v>468</v>
      </c>
    </row>
    <row r="24" spans="1:13" s="258" customFormat="1" ht="28">
      <c r="A24" s="202" t="s">
        <v>1171</v>
      </c>
      <c r="B24" s="196" t="s">
        <v>1235</v>
      </c>
      <c r="C24" s="250" t="s">
        <v>1180</v>
      </c>
      <c r="D24" s="202" t="s">
        <v>1145</v>
      </c>
      <c r="E24" s="202" t="s">
        <v>1146</v>
      </c>
      <c r="F24" s="197" t="s">
        <v>1147</v>
      </c>
      <c r="G24" s="174">
        <v>2.48</v>
      </c>
      <c r="H24" s="190">
        <v>90</v>
      </c>
      <c r="I24" s="189">
        <v>200</v>
      </c>
      <c r="J24" s="183" t="s">
        <v>80</v>
      </c>
      <c r="K24" s="188">
        <v>-58</v>
      </c>
      <c r="L24" s="191">
        <f t="shared" si="0"/>
        <v>330.8</v>
      </c>
      <c r="M24" s="234">
        <f t="shared" si="1"/>
        <v>496</v>
      </c>
    </row>
    <row r="25" spans="1:13" s="6" customFormat="1">
      <c r="A25" s="302" t="s">
        <v>1148</v>
      </c>
      <c r="B25" s="302" t="s">
        <v>1252</v>
      </c>
      <c r="C25" s="305" t="s">
        <v>1163</v>
      </c>
      <c r="D25" s="302" t="s">
        <v>201</v>
      </c>
      <c r="E25" s="302" t="s">
        <v>1125</v>
      </c>
      <c r="F25" s="197" t="s">
        <v>1126</v>
      </c>
      <c r="G25" s="174">
        <v>0.27</v>
      </c>
      <c r="H25" s="190">
        <v>330</v>
      </c>
      <c r="I25" s="189">
        <v>550</v>
      </c>
      <c r="J25" s="299" t="s">
        <v>103</v>
      </c>
      <c r="K25" s="190">
        <v>110</v>
      </c>
      <c r="L25" s="191">
        <f t="shared" si="0"/>
        <v>-50.599999999999994</v>
      </c>
      <c r="M25" s="234">
        <f t="shared" si="1"/>
        <v>148.5</v>
      </c>
    </row>
    <row r="26" spans="1:13" s="6" customFormat="1">
      <c r="A26" s="304"/>
      <c r="B26" s="304"/>
      <c r="C26" s="307"/>
      <c r="D26" s="304"/>
      <c r="E26" s="304"/>
      <c r="F26" s="197" t="s">
        <v>1127</v>
      </c>
      <c r="G26" s="174">
        <v>2.2949999999999999</v>
      </c>
      <c r="H26" s="190">
        <v>160</v>
      </c>
      <c r="I26" s="189">
        <v>400</v>
      </c>
      <c r="J26" s="301"/>
      <c r="K26" s="190">
        <v>110</v>
      </c>
      <c r="L26" s="191">
        <f t="shared" si="0"/>
        <v>440.79999999999995</v>
      </c>
      <c r="M26" s="234">
        <f t="shared" si="1"/>
        <v>918</v>
      </c>
    </row>
    <row r="27" spans="1:13" s="6" customFormat="1">
      <c r="A27" s="202" t="s">
        <v>1179</v>
      </c>
      <c r="B27" s="202" t="s">
        <v>1217</v>
      </c>
      <c r="C27" s="196" t="s">
        <v>1180</v>
      </c>
      <c r="D27" s="202" t="s">
        <v>1181</v>
      </c>
      <c r="E27" s="202" t="s">
        <v>1183</v>
      </c>
      <c r="F27" s="197" t="s">
        <v>1182</v>
      </c>
      <c r="G27" s="174">
        <v>15.04</v>
      </c>
      <c r="H27" s="190">
        <v>260</v>
      </c>
      <c r="I27" s="189">
        <v>411.6</v>
      </c>
      <c r="J27" s="183" t="s">
        <v>876</v>
      </c>
      <c r="K27" s="190">
        <v>250</v>
      </c>
      <c r="L27" s="191">
        <f t="shared" si="0"/>
        <v>2030.0640000000003</v>
      </c>
      <c r="M27" s="234">
        <f t="shared" si="1"/>
        <v>6190.4639999999999</v>
      </c>
    </row>
    <row r="28" spans="1:13" s="6" customFormat="1" ht="28" customHeight="1">
      <c r="A28" s="302" t="s">
        <v>1185</v>
      </c>
      <c r="B28" s="302" t="s">
        <v>1223</v>
      </c>
      <c r="C28" s="305" t="s">
        <v>1186</v>
      </c>
      <c r="D28" s="302" t="s">
        <v>1187</v>
      </c>
      <c r="E28" s="302" t="s">
        <v>1222</v>
      </c>
      <c r="F28" s="197" t="s">
        <v>1188</v>
      </c>
      <c r="G28" s="174">
        <v>0</v>
      </c>
      <c r="H28" s="190">
        <v>330</v>
      </c>
      <c r="I28" s="189">
        <v>600</v>
      </c>
      <c r="J28" s="299" t="s">
        <v>13</v>
      </c>
      <c r="K28" s="190">
        <v>100</v>
      </c>
      <c r="L28" s="191">
        <f t="shared" si="0"/>
        <v>-100</v>
      </c>
      <c r="M28" s="234">
        <f t="shared" si="1"/>
        <v>0</v>
      </c>
    </row>
    <row r="29" spans="1:13" s="6" customFormat="1">
      <c r="A29" s="304"/>
      <c r="B29" s="304"/>
      <c r="C29" s="307"/>
      <c r="D29" s="304"/>
      <c r="E29" s="304"/>
      <c r="F29" s="197" t="s">
        <v>1189</v>
      </c>
      <c r="G29" s="174">
        <v>2.3010000000000002</v>
      </c>
      <c r="H29" s="190">
        <v>160</v>
      </c>
      <c r="I29" s="189">
        <v>455</v>
      </c>
      <c r="J29" s="301"/>
      <c r="K29" s="190">
        <v>280</v>
      </c>
      <c r="L29" s="191">
        <f t="shared" si="0"/>
        <v>398.79500000000007</v>
      </c>
      <c r="M29" s="234">
        <f t="shared" si="1"/>
        <v>1046.9550000000002</v>
      </c>
    </row>
    <row r="30" spans="1:13" s="257" customFormat="1" ht="28" customHeight="1">
      <c r="A30" s="302" t="s">
        <v>1197</v>
      </c>
      <c r="B30" s="302" t="s">
        <v>1220</v>
      </c>
      <c r="C30" s="305" t="s">
        <v>1199</v>
      </c>
      <c r="D30" s="302" t="s">
        <v>1184</v>
      </c>
      <c r="E30" s="302" t="s">
        <v>1221</v>
      </c>
      <c r="F30" s="239" t="s">
        <v>1218</v>
      </c>
      <c r="G30" s="246">
        <v>9.6159999999999997</v>
      </c>
      <c r="H30" s="190">
        <v>5</v>
      </c>
      <c r="I30" s="188">
        <v>50</v>
      </c>
      <c r="J30" s="305" t="s">
        <v>1190</v>
      </c>
      <c r="K30" s="190">
        <v>350</v>
      </c>
      <c r="L30" s="222">
        <f t="shared" si="0"/>
        <v>82.71999999999997</v>
      </c>
      <c r="M30" s="247">
        <f t="shared" si="1"/>
        <v>480.79999999999995</v>
      </c>
    </row>
    <row r="31" spans="1:13" s="257" customFormat="1">
      <c r="A31" s="304"/>
      <c r="B31" s="304"/>
      <c r="C31" s="307"/>
      <c r="D31" s="304"/>
      <c r="E31" s="304"/>
      <c r="F31" s="239" t="s">
        <v>1219</v>
      </c>
      <c r="G31" s="246">
        <v>1.524</v>
      </c>
      <c r="H31" s="190">
        <v>30</v>
      </c>
      <c r="I31" s="188">
        <v>90</v>
      </c>
      <c r="J31" s="307"/>
      <c r="K31" s="190">
        <v>0</v>
      </c>
      <c r="L31" s="222">
        <f t="shared" si="0"/>
        <v>91.44</v>
      </c>
      <c r="M31" s="247">
        <f t="shared" si="1"/>
        <v>137.16</v>
      </c>
    </row>
    <row r="32" spans="1:13" s="6" customFormat="1">
      <c r="A32" s="302" t="s">
        <v>1194</v>
      </c>
      <c r="B32" s="302" t="s">
        <v>1216</v>
      </c>
      <c r="C32" s="305" t="s">
        <v>1196</v>
      </c>
      <c r="D32" s="302" t="s">
        <v>1002</v>
      </c>
      <c r="E32" s="302" t="s">
        <v>1195</v>
      </c>
      <c r="F32" s="197" t="s">
        <v>507</v>
      </c>
      <c r="G32" s="174">
        <v>0</v>
      </c>
      <c r="H32" s="190">
        <v>300</v>
      </c>
      <c r="I32" s="189">
        <v>350</v>
      </c>
      <c r="J32" s="299" t="s">
        <v>67</v>
      </c>
      <c r="K32" s="190">
        <v>147</v>
      </c>
      <c r="L32" s="191">
        <f t="shared" ref="L32:L44" si="2">(I32-H32)*G32-K32</f>
        <v>-147</v>
      </c>
      <c r="M32" s="234">
        <f t="shared" ref="M32:M44" si="3">G32*I32</f>
        <v>0</v>
      </c>
    </row>
    <row r="33" spans="1:13" s="6" customFormat="1">
      <c r="A33" s="303"/>
      <c r="B33" s="303"/>
      <c r="C33" s="306"/>
      <c r="D33" s="303"/>
      <c r="E33" s="303"/>
      <c r="F33" s="197" t="s">
        <v>700</v>
      </c>
      <c r="G33" s="174">
        <v>4.55</v>
      </c>
      <c r="H33" s="190">
        <v>190</v>
      </c>
      <c r="I33" s="189">
        <v>325</v>
      </c>
      <c r="J33" s="300"/>
      <c r="K33" s="190">
        <v>147</v>
      </c>
      <c r="L33" s="191">
        <f t="shared" si="2"/>
        <v>467.25</v>
      </c>
      <c r="M33" s="234">
        <f t="shared" si="3"/>
        <v>1478.75</v>
      </c>
    </row>
    <row r="34" spans="1:13" s="6" customFormat="1">
      <c r="A34" s="303"/>
      <c r="B34" s="303"/>
      <c r="C34" s="306"/>
      <c r="D34" s="303"/>
      <c r="E34" s="303"/>
      <c r="F34" s="197" t="s">
        <v>701</v>
      </c>
      <c r="G34" s="174">
        <v>17.329999999999998</v>
      </c>
      <c r="H34" s="190">
        <v>190</v>
      </c>
      <c r="I34" s="189">
        <v>250</v>
      </c>
      <c r="J34" s="300"/>
      <c r="K34" s="190">
        <v>147</v>
      </c>
      <c r="L34" s="191">
        <f t="shared" si="2"/>
        <v>892.8</v>
      </c>
      <c r="M34" s="234">
        <f t="shared" si="3"/>
        <v>4332.5</v>
      </c>
    </row>
    <row r="35" spans="1:13" s="6" customFormat="1">
      <c r="A35" s="303"/>
      <c r="B35" s="303"/>
      <c r="C35" s="306"/>
      <c r="D35" s="303"/>
      <c r="E35" s="303"/>
      <c r="F35" s="197" t="s">
        <v>702</v>
      </c>
      <c r="G35" s="174">
        <v>0</v>
      </c>
      <c r="H35" s="190">
        <v>135</v>
      </c>
      <c r="I35" s="189">
        <v>195</v>
      </c>
      <c r="J35" s="300"/>
      <c r="K35" s="190">
        <v>147</v>
      </c>
      <c r="L35" s="191">
        <f t="shared" si="2"/>
        <v>-147</v>
      </c>
      <c r="M35" s="234">
        <f t="shared" si="3"/>
        <v>0</v>
      </c>
    </row>
    <row r="36" spans="1:13" s="6" customFormat="1">
      <c r="A36" s="304"/>
      <c r="B36" s="304"/>
      <c r="C36" s="307"/>
      <c r="D36" s="304"/>
      <c r="E36" s="304"/>
      <c r="F36" s="197" t="s">
        <v>70</v>
      </c>
      <c r="G36" s="174">
        <v>0</v>
      </c>
      <c r="H36" s="190">
        <v>65</v>
      </c>
      <c r="I36" s="189">
        <v>145</v>
      </c>
      <c r="J36" s="301"/>
      <c r="K36" s="190">
        <v>147</v>
      </c>
      <c r="L36" s="191">
        <f t="shared" si="2"/>
        <v>-147</v>
      </c>
      <c r="M36" s="234">
        <f t="shared" si="3"/>
        <v>0</v>
      </c>
    </row>
    <row r="37" spans="1:13" s="6" customFormat="1">
      <c r="A37" s="302" t="s">
        <v>1200</v>
      </c>
      <c r="B37" s="302" t="s">
        <v>1226</v>
      </c>
      <c r="C37" s="305" t="s">
        <v>1209</v>
      </c>
      <c r="D37" s="302" t="s">
        <v>53</v>
      </c>
      <c r="E37" s="302" t="s">
        <v>1227</v>
      </c>
      <c r="F37" s="197" t="s">
        <v>507</v>
      </c>
      <c r="G37" s="174">
        <v>7.59</v>
      </c>
      <c r="H37" s="190">
        <v>303</v>
      </c>
      <c r="I37" s="189">
        <v>350</v>
      </c>
      <c r="J37" s="299" t="s">
        <v>55</v>
      </c>
      <c r="K37" s="190">
        <v>150</v>
      </c>
      <c r="L37" s="191">
        <f t="shared" si="2"/>
        <v>206.73000000000002</v>
      </c>
      <c r="M37" s="234">
        <f t="shared" si="3"/>
        <v>2656.5</v>
      </c>
    </row>
    <row r="38" spans="1:13" s="6" customFormat="1">
      <c r="A38" s="303"/>
      <c r="B38" s="303"/>
      <c r="C38" s="306"/>
      <c r="D38" s="303"/>
      <c r="E38" s="303"/>
      <c r="F38" s="197" t="s">
        <v>701</v>
      </c>
      <c r="G38" s="174">
        <v>2.0699999999999998</v>
      </c>
      <c r="H38" s="190">
        <v>203</v>
      </c>
      <c r="I38" s="189">
        <v>250</v>
      </c>
      <c r="J38" s="300"/>
      <c r="K38" s="190">
        <v>50</v>
      </c>
      <c r="L38" s="191">
        <f t="shared" si="2"/>
        <v>47.289999999999992</v>
      </c>
      <c r="M38" s="234">
        <f t="shared" si="3"/>
        <v>517.5</v>
      </c>
    </row>
    <row r="39" spans="1:13" s="6" customFormat="1">
      <c r="A39" s="304"/>
      <c r="B39" s="304"/>
      <c r="C39" s="307"/>
      <c r="D39" s="304"/>
      <c r="E39" s="304"/>
      <c r="F39" s="197" t="s">
        <v>700</v>
      </c>
      <c r="G39" s="174">
        <v>7</v>
      </c>
      <c r="H39" s="190">
        <v>278</v>
      </c>
      <c r="I39" s="189">
        <v>325</v>
      </c>
      <c r="J39" s="301"/>
      <c r="K39" s="190">
        <v>150</v>
      </c>
      <c r="L39" s="191">
        <f t="shared" si="2"/>
        <v>179</v>
      </c>
      <c r="M39" s="234">
        <f t="shared" si="3"/>
        <v>2275</v>
      </c>
    </row>
    <row r="40" spans="1:13" s="6" customFormat="1">
      <c r="A40" s="302" t="s">
        <v>1205</v>
      </c>
      <c r="B40" s="302" t="s">
        <v>1252</v>
      </c>
      <c r="C40" s="305" t="s">
        <v>1198</v>
      </c>
      <c r="D40" s="302" t="s">
        <v>201</v>
      </c>
      <c r="E40" s="302" t="s">
        <v>1125</v>
      </c>
      <c r="F40" s="197" t="s">
        <v>1126</v>
      </c>
      <c r="G40" s="174">
        <v>1.47</v>
      </c>
      <c r="H40" s="190">
        <v>330</v>
      </c>
      <c r="I40" s="189">
        <v>550</v>
      </c>
      <c r="J40" s="299" t="s">
        <v>103</v>
      </c>
      <c r="K40" s="190">
        <v>110</v>
      </c>
      <c r="L40" s="191">
        <f t="shared" si="2"/>
        <v>213.39999999999998</v>
      </c>
      <c r="M40" s="234">
        <f t="shared" si="3"/>
        <v>808.5</v>
      </c>
    </row>
    <row r="41" spans="1:13" s="6" customFormat="1">
      <c r="A41" s="303"/>
      <c r="B41" s="303"/>
      <c r="C41" s="306"/>
      <c r="D41" s="303"/>
      <c r="E41" s="303"/>
      <c r="F41" s="197" t="s">
        <v>539</v>
      </c>
      <c r="G41" s="174">
        <v>0.45</v>
      </c>
      <c r="H41" s="190">
        <v>100</v>
      </c>
      <c r="I41" s="189">
        <v>250</v>
      </c>
      <c r="J41" s="300"/>
      <c r="K41" s="190">
        <v>0</v>
      </c>
      <c r="L41" s="191">
        <f t="shared" si="2"/>
        <v>67.5</v>
      </c>
      <c r="M41" s="234">
        <f t="shared" si="3"/>
        <v>112.5</v>
      </c>
    </row>
    <row r="42" spans="1:13" s="6" customFormat="1">
      <c r="A42" s="304"/>
      <c r="B42" s="304"/>
      <c r="C42" s="307"/>
      <c r="D42" s="304"/>
      <c r="E42" s="304"/>
      <c r="F42" s="197" t="s">
        <v>1127</v>
      </c>
      <c r="G42" s="174">
        <v>1.82</v>
      </c>
      <c r="H42" s="190">
        <v>160</v>
      </c>
      <c r="I42" s="189">
        <v>400</v>
      </c>
      <c r="J42" s="301"/>
      <c r="K42" s="190">
        <v>110</v>
      </c>
      <c r="L42" s="191">
        <f t="shared" si="2"/>
        <v>326.8</v>
      </c>
      <c r="M42" s="234">
        <f t="shared" si="3"/>
        <v>728</v>
      </c>
    </row>
    <row r="43" spans="1:13" s="6" customFormat="1" ht="28">
      <c r="A43" s="202" t="s">
        <v>1208</v>
      </c>
      <c r="B43" s="202" t="s">
        <v>1224</v>
      </c>
      <c r="C43" s="196" t="s">
        <v>1210</v>
      </c>
      <c r="D43" s="202" t="s">
        <v>1207</v>
      </c>
      <c r="E43" s="202" t="s">
        <v>1225</v>
      </c>
      <c r="F43" s="197" t="s">
        <v>1019</v>
      </c>
      <c r="G43" s="174">
        <v>14.34</v>
      </c>
      <c r="H43" s="190">
        <v>5</v>
      </c>
      <c r="I43" s="189">
        <v>55</v>
      </c>
      <c r="J43" s="183" t="s">
        <v>1190</v>
      </c>
      <c r="K43" s="190">
        <v>350</v>
      </c>
      <c r="L43" s="191">
        <f t="shared" si="2"/>
        <v>367</v>
      </c>
      <c r="M43" s="234">
        <f t="shared" si="3"/>
        <v>788.7</v>
      </c>
    </row>
    <row r="44" spans="1:13" s="6" customFormat="1">
      <c r="A44" s="202" t="s">
        <v>1254</v>
      </c>
      <c r="B44" s="202"/>
      <c r="C44" s="196"/>
      <c r="D44" s="202" t="s">
        <v>280</v>
      </c>
      <c r="E44" s="202" t="s">
        <v>1255</v>
      </c>
      <c r="F44" s="197" t="s">
        <v>924</v>
      </c>
      <c r="G44" s="174">
        <v>0.51500000000000001</v>
      </c>
      <c r="H44" s="190">
        <v>90</v>
      </c>
      <c r="I44" s="189">
        <v>180</v>
      </c>
      <c r="J44" s="183" t="s">
        <v>80</v>
      </c>
      <c r="K44" s="188">
        <v>0</v>
      </c>
      <c r="L44" s="191">
        <f t="shared" si="2"/>
        <v>46.35</v>
      </c>
      <c r="M44" s="234">
        <f t="shared" si="3"/>
        <v>92.7</v>
      </c>
    </row>
    <row r="45" spans="1:13" s="6" customFormat="1">
      <c r="A45" s="202"/>
      <c r="B45" s="202"/>
      <c r="C45" s="196"/>
      <c r="D45" s="202" t="s">
        <v>1253</v>
      </c>
      <c r="E45" s="202"/>
      <c r="F45" s="197"/>
      <c r="G45" s="174"/>
      <c r="H45" s="188"/>
      <c r="I45" s="189"/>
      <c r="J45" s="183"/>
      <c r="K45" s="188"/>
      <c r="L45" s="191">
        <v>105</v>
      </c>
      <c r="M45" s="234"/>
    </row>
    <row r="46" spans="1:13">
      <c r="A46" s="177"/>
      <c r="B46" s="177"/>
      <c r="C46" s="196"/>
      <c r="D46" s="202" t="s">
        <v>1287</v>
      </c>
      <c r="E46" s="177"/>
      <c r="F46" s="173"/>
      <c r="G46" s="178"/>
      <c r="H46" s="179"/>
      <c r="I46" s="175"/>
      <c r="J46" s="182"/>
      <c r="K46" s="179"/>
      <c r="L46" s="191">
        <v>680</v>
      </c>
      <c r="M46" s="215"/>
    </row>
    <row r="47" spans="1:13">
      <c r="A47" s="179"/>
      <c r="B47" s="179"/>
      <c r="C47" s="238"/>
      <c r="D47" s="177"/>
      <c r="E47" s="177"/>
      <c r="F47" s="173"/>
      <c r="G47" s="174"/>
      <c r="H47" s="179"/>
      <c r="I47" s="175"/>
      <c r="J47" s="181"/>
      <c r="K47" s="179"/>
      <c r="L47" s="176"/>
      <c r="M47" s="215"/>
    </row>
    <row r="48" spans="1:13">
      <c r="A48" s="151"/>
      <c r="B48" s="152"/>
      <c r="C48" s="151"/>
      <c r="D48" s="151"/>
      <c r="E48" s="151"/>
      <c r="F48" s="151"/>
      <c r="G48" s="153">
        <f>SUM(G7:G46)</f>
        <v>204.93899999999994</v>
      </c>
      <c r="H48" s="151"/>
      <c r="I48" s="151"/>
      <c r="J48" s="151"/>
      <c r="K48" s="152"/>
      <c r="L48" s="154">
        <f>SUM(L7:L46)</f>
        <v>11750.318999999998</v>
      </c>
      <c r="M48" s="154">
        <f>SUM(M7:M46)</f>
        <v>88296.638999999996</v>
      </c>
    </row>
    <row r="49" spans="1:13" ht="17" thickBot="1">
      <c r="A49" s="155"/>
      <c r="B49" s="156"/>
      <c r="C49" s="156"/>
      <c r="D49" s="156"/>
      <c r="E49" s="156"/>
      <c r="F49" s="156"/>
      <c r="G49" s="157"/>
      <c r="H49" s="156"/>
      <c r="I49" s="156"/>
      <c r="J49" s="158" t="s">
        <v>14</v>
      </c>
      <c r="K49" s="159">
        <f>M48/G48</f>
        <v>430.8435144116055</v>
      </c>
      <c r="L49" s="160">
        <f>G48</f>
        <v>204.93899999999994</v>
      </c>
      <c r="M49" s="161">
        <f>L48/M48</f>
        <v>0.13307776075145961</v>
      </c>
    </row>
    <row r="51" spans="1:13">
      <c r="B51" t="s">
        <v>1142</v>
      </c>
      <c r="D51" t="s">
        <v>1143</v>
      </c>
      <c r="E51" t="s">
        <v>733</v>
      </c>
      <c r="F51" t="s">
        <v>1144</v>
      </c>
    </row>
    <row r="52" spans="1:13">
      <c r="B52" t="s">
        <v>1236</v>
      </c>
      <c r="D52" t="s">
        <v>1237</v>
      </c>
      <c r="E52" t="s">
        <v>1144</v>
      </c>
      <c r="F52" t="s">
        <v>103</v>
      </c>
      <c r="G52" s="235">
        <v>229</v>
      </c>
      <c r="I52" t="s">
        <v>1238</v>
      </c>
    </row>
    <row r="53" spans="1:13">
      <c r="B53" t="s">
        <v>1104</v>
      </c>
      <c r="C53" t="s">
        <v>959</v>
      </c>
      <c r="D53" t="s">
        <v>960</v>
      </c>
      <c r="F53" t="s">
        <v>23</v>
      </c>
      <c r="G53" t="s">
        <v>1105</v>
      </c>
      <c r="H53" s="59" t="s">
        <v>961</v>
      </c>
    </row>
    <row r="55" spans="1:13">
      <c r="B55" t="s">
        <v>1191</v>
      </c>
      <c r="D55" t="s">
        <v>1174</v>
      </c>
      <c r="E55" t="s">
        <v>1146</v>
      </c>
      <c r="F55" s="59" t="s">
        <v>1175</v>
      </c>
      <c r="G55" t="s">
        <v>1176</v>
      </c>
      <c r="J55" t="s">
        <v>1177</v>
      </c>
    </row>
    <row r="56" spans="1:13">
      <c r="B56" t="s">
        <v>1178</v>
      </c>
      <c r="D56" t="s">
        <v>1174</v>
      </c>
      <c r="E56" t="s">
        <v>1146</v>
      </c>
      <c r="F56" s="59" t="s">
        <v>1175</v>
      </c>
      <c r="G56" t="s">
        <v>1176</v>
      </c>
      <c r="J56" t="s">
        <v>1177</v>
      </c>
    </row>
    <row r="57" spans="1:13">
      <c r="B57" t="s">
        <v>1212</v>
      </c>
      <c r="D57" t="s">
        <v>1174</v>
      </c>
      <c r="E57" t="s">
        <v>1146</v>
      </c>
      <c r="F57" s="59" t="s">
        <v>1175</v>
      </c>
      <c r="G57" t="s">
        <v>1176</v>
      </c>
      <c r="J57" t="s">
        <v>1177</v>
      </c>
    </row>
  </sheetData>
  <mergeCells count="60">
    <mergeCell ref="B30:B31"/>
    <mergeCell ref="A30:A31"/>
    <mergeCell ref="J30:J31"/>
    <mergeCell ref="E30:E31"/>
    <mergeCell ref="D30:D31"/>
    <mergeCell ref="C30:C31"/>
    <mergeCell ref="J40:J42"/>
    <mergeCell ref="A40:A42"/>
    <mergeCell ref="B40:B42"/>
    <mergeCell ref="C40:C42"/>
    <mergeCell ref="D40:D42"/>
    <mergeCell ref="E40:E42"/>
    <mergeCell ref="J37:J39"/>
    <mergeCell ref="D37:D39"/>
    <mergeCell ref="E37:E39"/>
    <mergeCell ref="A37:A39"/>
    <mergeCell ref="B37:B39"/>
    <mergeCell ref="C37:C39"/>
    <mergeCell ref="J17:J21"/>
    <mergeCell ref="A17:A21"/>
    <mergeCell ref="B17:B21"/>
    <mergeCell ref="C17:C21"/>
    <mergeCell ref="D17:D21"/>
    <mergeCell ref="E17:E21"/>
    <mergeCell ref="A1:M3"/>
    <mergeCell ref="E9:E10"/>
    <mergeCell ref="A9:A10"/>
    <mergeCell ref="C9:C10"/>
    <mergeCell ref="B9:B10"/>
    <mergeCell ref="J9:J10"/>
    <mergeCell ref="J12:J13"/>
    <mergeCell ref="J14:J16"/>
    <mergeCell ref="A14:A16"/>
    <mergeCell ref="B14:B16"/>
    <mergeCell ref="C14:C16"/>
    <mergeCell ref="D14:D16"/>
    <mergeCell ref="E14:E16"/>
    <mergeCell ref="A12:A13"/>
    <mergeCell ref="B12:B13"/>
    <mergeCell ref="C12:C13"/>
    <mergeCell ref="D12:D13"/>
    <mergeCell ref="E12:E13"/>
    <mergeCell ref="J25:J26"/>
    <mergeCell ref="A25:A26"/>
    <mergeCell ref="B25:B26"/>
    <mergeCell ref="C25:C26"/>
    <mergeCell ref="D25:D26"/>
    <mergeCell ref="E25:E26"/>
    <mergeCell ref="A28:A29"/>
    <mergeCell ref="J28:J29"/>
    <mergeCell ref="E28:E29"/>
    <mergeCell ref="D28:D29"/>
    <mergeCell ref="C28:C29"/>
    <mergeCell ref="B28:B29"/>
    <mergeCell ref="J32:J36"/>
    <mergeCell ref="A32:A36"/>
    <mergeCell ref="B32:B36"/>
    <mergeCell ref="C32:C36"/>
    <mergeCell ref="D32:D36"/>
    <mergeCell ref="E32:E36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B3C9-4321-F541-81C1-8FD206DAA191}">
  <dimension ref="A1:M38"/>
  <sheetViews>
    <sheetView zoomScale="116" workbookViewId="0">
      <selection activeCell="J44" sqref="J44"/>
    </sheetView>
  </sheetViews>
  <sheetFormatPr baseColWidth="10" defaultRowHeight="16"/>
  <cols>
    <col min="3" max="3" width="12" bestFit="1" customWidth="1"/>
    <col min="4" max="4" width="24.83203125" customWidth="1"/>
    <col min="5" max="5" width="24.83203125" bestFit="1" customWidth="1"/>
    <col min="6" max="6" width="28.33203125" customWidth="1"/>
  </cols>
  <sheetData>
    <row r="1" spans="1:13">
      <c r="A1" s="285" t="s">
        <v>1204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3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3" ht="30">
      <c r="A6" s="241" t="s">
        <v>0</v>
      </c>
      <c r="B6" s="241" t="s">
        <v>1</v>
      </c>
      <c r="C6" s="242" t="s">
        <v>2</v>
      </c>
      <c r="D6" s="243" t="s">
        <v>3</v>
      </c>
      <c r="E6" s="244" t="s">
        <v>4</v>
      </c>
      <c r="F6" s="243" t="s">
        <v>5</v>
      </c>
      <c r="G6" s="243" t="s">
        <v>6</v>
      </c>
      <c r="H6" s="243" t="s">
        <v>7</v>
      </c>
      <c r="I6" s="243" t="s">
        <v>8</v>
      </c>
      <c r="J6" s="243" t="s">
        <v>9</v>
      </c>
      <c r="K6" s="243" t="s">
        <v>10</v>
      </c>
      <c r="L6" s="245" t="s">
        <v>11</v>
      </c>
      <c r="M6" s="243" t="s">
        <v>12</v>
      </c>
    </row>
    <row r="7" spans="1:13" s="6" customFormat="1">
      <c r="A7" s="202" t="s">
        <v>1192</v>
      </c>
      <c r="B7" s="202" t="s">
        <v>1286</v>
      </c>
      <c r="C7" s="196" t="s">
        <v>1211</v>
      </c>
      <c r="D7" s="202" t="s">
        <v>1193</v>
      </c>
      <c r="E7" s="202" t="s">
        <v>1285</v>
      </c>
      <c r="F7" s="197" t="s">
        <v>714</v>
      </c>
      <c r="G7" s="174">
        <v>0.95499999999999996</v>
      </c>
      <c r="H7" s="190">
        <v>70</v>
      </c>
      <c r="I7" s="189">
        <v>120</v>
      </c>
      <c r="J7" s="183" t="s">
        <v>715</v>
      </c>
      <c r="K7" s="188">
        <v>0</v>
      </c>
      <c r="L7" s="191">
        <f>(I7-H7)*G7-K7</f>
        <v>47.75</v>
      </c>
      <c r="M7" s="234">
        <f>G7*I7</f>
        <v>114.6</v>
      </c>
    </row>
    <row r="8" spans="1:13" s="258" customFormat="1" ht="14">
      <c r="A8" s="302" t="s">
        <v>1228</v>
      </c>
      <c r="B8" s="302" t="s">
        <v>1274</v>
      </c>
      <c r="C8" s="305" t="s">
        <v>1246</v>
      </c>
      <c r="D8" s="302" t="s">
        <v>207</v>
      </c>
      <c r="E8" s="302" t="s">
        <v>1229</v>
      </c>
      <c r="F8" s="239" t="s">
        <v>1230</v>
      </c>
      <c r="G8" s="246">
        <v>1.456</v>
      </c>
      <c r="H8" s="190">
        <v>400</v>
      </c>
      <c r="I8" s="188">
        <v>540</v>
      </c>
      <c r="J8" s="305" t="s">
        <v>67</v>
      </c>
      <c r="K8" s="190">
        <v>94</v>
      </c>
      <c r="L8" s="191">
        <f t="shared" ref="L8:L13" si="0">(I8-H8)*G8-K8</f>
        <v>109.84</v>
      </c>
      <c r="M8" s="234">
        <f t="shared" ref="M8:M14" si="1">G8*I8</f>
        <v>786.24</v>
      </c>
    </row>
    <row r="9" spans="1:13" s="258" customFormat="1" ht="14">
      <c r="A9" s="303"/>
      <c r="B9" s="303"/>
      <c r="C9" s="306"/>
      <c r="D9" s="303"/>
      <c r="E9" s="303"/>
      <c r="F9" s="239" t="s">
        <v>1231</v>
      </c>
      <c r="G9" s="246">
        <v>0.22600000000000001</v>
      </c>
      <c r="H9" s="190">
        <v>400</v>
      </c>
      <c r="I9" s="188">
        <v>540</v>
      </c>
      <c r="J9" s="306"/>
      <c r="K9" s="190">
        <v>93</v>
      </c>
      <c r="L9" s="191">
        <f t="shared" si="0"/>
        <v>-61.36</v>
      </c>
      <c r="M9" s="234">
        <f t="shared" si="1"/>
        <v>122.04</v>
      </c>
    </row>
    <row r="10" spans="1:13" s="258" customFormat="1" ht="14">
      <c r="A10" s="304"/>
      <c r="B10" s="304"/>
      <c r="C10" s="307"/>
      <c r="D10" s="304"/>
      <c r="E10" s="304"/>
      <c r="F10" s="239" t="s">
        <v>1232</v>
      </c>
      <c r="G10" s="246">
        <v>0.159</v>
      </c>
      <c r="H10" s="190">
        <v>400</v>
      </c>
      <c r="I10" s="188">
        <v>540</v>
      </c>
      <c r="J10" s="307"/>
      <c r="K10" s="190">
        <v>93</v>
      </c>
      <c r="L10" s="191">
        <f t="shared" si="0"/>
        <v>-70.739999999999995</v>
      </c>
      <c r="M10" s="234">
        <f t="shared" si="1"/>
        <v>85.86</v>
      </c>
    </row>
    <row r="11" spans="1:13" s="258" customFormat="1" ht="14">
      <c r="A11" s="302" t="s">
        <v>1233</v>
      </c>
      <c r="B11" s="302" t="s">
        <v>1279</v>
      </c>
      <c r="C11" s="305" t="s">
        <v>1234</v>
      </c>
      <c r="D11" s="302" t="s">
        <v>201</v>
      </c>
      <c r="E11" s="302" t="s">
        <v>1125</v>
      </c>
      <c r="F11" s="197" t="s">
        <v>1126</v>
      </c>
      <c r="G11" s="174">
        <v>0.28999999999999998</v>
      </c>
      <c r="H11" s="190">
        <v>330</v>
      </c>
      <c r="I11" s="189">
        <v>550</v>
      </c>
      <c r="J11" s="299" t="s">
        <v>103</v>
      </c>
      <c r="K11" s="190">
        <v>110</v>
      </c>
      <c r="L11" s="191">
        <f t="shared" si="0"/>
        <v>-46.2</v>
      </c>
      <c r="M11" s="234">
        <f t="shared" si="1"/>
        <v>159.5</v>
      </c>
    </row>
    <row r="12" spans="1:13" s="6" customFormat="1">
      <c r="A12" s="304"/>
      <c r="B12" s="304"/>
      <c r="C12" s="307"/>
      <c r="D12" s="304"/>
      <c r="E12" s="304"/>
      <c r="F12" s="197" t="s">
        <v>1127</v>
      </c>
      <c r="G12" s="174">
        <v>2.5550000000000002</v>
      </c>
      <c r="H12" s="190">
        <v>160</v>
      </c>
      <c r="I12" s="189">
        <v>400</v>
      </c>
      <c r="J12" s="301"/>
      <c r="K12" s="190">
        <v>110</v>
      </c>
      <c r="L12" s="191">
        <f t="shared" si="0"/>
        <v>503.20000000000005</v>
      </c>
      <c r="M12" s="234">
        <f t="shared" si="1"/>
        <v>1022.0000000000001</v>
      </c>
    </row>
    <row r="13" spans="1:13" s="6" customFormat="1">
      <c r="A13" s="202" t="s">
        <v>1240</v>
      </c>
      <c r="B13" s="202" t="s">
        <v>1276</v>
      </c>
      <c r="C13" s="250" t="s">
        <v>1266</v>
      </c>
      <c r="D13" s="202" t="s">
        <v>1241</v>
      </c>
      <c r="E13" s="202" t="s">
        <v>1267</v>
      </c>
      <c r="F13" s="239" t="s">
        <v>1242</v>
      </c>
      <c r="G13" s="246">
        <v>14.68</v>
      </c>
      <c r="H13" s="231">
        <v>70</v>
      </c>
      <c r="I13" s="188">
        <v>170</v>
      </c>
      <c r="J13" s="196" t="s">
        <v>1190</v>
      </c>
      <c r="K13" s="190">
        <v>700</v>
      </c>
      <c r="L13" s="222">
        <f t="shared" si="0"/>
        <v>768</v>
      </c>
      <c r="M13" s="247">
        <f t="shared" si="1"/>
        <v>2495.6</v>
      </c>
    </row>
    <row r="14" spans="1:13" s="6" customFormat="1">
      <c r="A14" s="202" t="s">
        <v>1243</v>
      </c>
      <c r="B14" s="202" t="s">
        <v>1275</v>
      </c>
      <c r="C14" s="259" t="s">
        <v>1256</v>
      </c>
      <c r="D14" s="202" t="s">
        <v>1244</v>
      </c>
      <c r="E14" s="202" t="s">
        <v>1277</v>
      </c>
      <c r="F14" s="239" t="s">
        <v>1242</v>
      </c>
      <c r="G14" s="246">
        <v>6.97</v>
      </c>
      <c r="H14" s="190">
        <v>-70</v>
      </c>
      <c r="I14" s="188">
        <v>125</v>
      </c>
      <c r="J14" s="196" t="s">
        <v>1272</v>
      </c>
      <c r="K14" s="231">
        <v>980</v>
      </c>
      <c r="L14" s="222">
        <f t="shared" ref="L14:L19" si="2">(I14-H14)*G14-K14</f>
        <v>379.14999999999986</v>
      </c>
      <c r="M14" s="247">
        <f t="shared" si="1"/>
        <v>871.25</v>
      </c>
    </row>
    <row r="15" spans="1:13" s="6" customFormat="1">
      <c r="A15" s="202" t="s">
        <v>1245</v>
      </c>
      <c r="B15" s="202" t="s">
        <v>1278</v>
      </c>
      <c r="C15" s="259" t="s">
        <v>1262</v>
      </c>
      <c r="D15" s="202" t="s">
        <v>1244</v>
      </c>
      <c r="E15" s="202" t="s">
        <v>1267</v>
      </c>
      <c r="F15" s="239" t="s">
        <v>1242</v>
      </c>
      <c r="G15" s="246">
        <v>6.57</v>
      </c>
      <c r="H15" s="190">
        <v>-90</v>
      </c>
      <c r="I15" s="188">
        <v>125</v>
      </c>
      <c r="J15" s="196" t="s">
        <v>1272</v>
      </c>
      <c r="K15" s="231">
        <v>980</v>
      </c>
      <c r="L15" s="222">
        <f t="shared" si="2"/>
        <v>432.54999999999995</v>
      </c>
      <c r="M15" s="247">
        <f>G15*I15</f>
        <v>821.25</v>
      </c>
    </row>
    <row r="16" spans="1:13" s="6" customFormat="1">
      <c r="A16" s="302" t="s">
        <v>1247</v>
      </c>
      <c r="B16" s="302" t="s">
        <v>1286</v>
      </c>
      <c r="C16" s="305" t="s">
        <v>1251</v>
      </c>
      <c r="D16" s="302" t="s">
        <v>1248</v>
      </c>
      <c r="E16" s="302" t="s">
        <v>1284</v>
      </c>
      <c r="F16" s="239" t="s">
        <v>77</v>
      </c>
      <c r="G16" s="246">
        <v>6.5000000000000002E-2</v>
      </c>
      <c r="H16" s="190">
        <v>70</v>
      </c>
      <c r="I16" s="188">
        <v>120</v>
      </c>
      <c r="J16" s="305" t="s">
        <v>80</v>
      </c>
      <c r="K16" s="188">
        <v>0</v>
      </c>
      <c r="L16" s="222">
        <f t="shared" si="2"/>
        <v>3.25</v>
      </c>
      <c r="M16" s="247">
        <f>G16*I16</f>
        <v>7.8000000000000007</v>
      </c>
    </row>
    <row r="17" spans="1:13" s="6" customFormat="1">
      <c r="A17" s="303"/>
      <c r="B17" s="303"/>
      <c r="C17" s="306"/>
      <c r="D17" s="303"/>
      <c r="E17" s="303"/>
      <c r="F17" s="239" t="s">
        <v>1283</v>
      </c>
      <c r="G17" s="246">
        <v>0.66</v>
      </c>
      <c r="H17" s="190">
        <v>20</v>
      </c>
      <c r="I17" s="188">
        <v>120</v>
      </c>
      <c r="J17" s="307"/>
      <c r="K17" s="188">
        <v>0</v>
      </c>
      <c r="L17" s="222">
        <f t="shared" si="2"/>
        <v>66</v>
      </c>
      <c r="M17" s="247">
        <f>G17*I17</f>
        <v>79.2</v>
      </c>
    </row>
    <row r="18" spans="1:13" s="6" customFormat="1">
      <c r="A18" s="302" t="s">
        <v>1249</v>
      </c>
      <c r="B18" s="302" t="s">
        <v>1279</v>
      </c>
      <c r="C18" s="305" t="s">
        <v>1250</v>
      </c>
      <c r="D18" s="302" t="s">
        <v>201</v>
      </c>
      <c r="E18" s="302" t="s">
        <v>1125</v>
      </c>
      <c r="F18" s="197" t="s">
        <v>1126</v>
      </c>
      <c r="G18" s="174">
        <v>2.8650000000000002</v>
      </c>
      <c r="H18" s="190">
        <v>330</v>
      </c>
      <c r="I18" s="189">
        <v>550</v>
      </c>
      <c r="J18" s="299" t="s">
        <v>103</v>
      </c>
      <c r="K18" s="190">
        <v>110</v>
      </c>
      <c r="L18" s="191">
        <f t="shared" si="2"/>
        <v>520.30000000000007</v>
      </c>
      <c r="M18" s="234">
        <f>G18*I18</f>
        <v>1575.7500000000002</v>
      </c>
    </row>
    <row r="19" spans="1:13" s="6" customFormat="1">
      <c r="A19" s="304"/>
      <c r="B19" s="304"/>
      <c r="C19" s="307"/>
      <c r="D19" s="304"/>
      <c r="E19" s="304"/>
      <c r="F19" s="197" t="s">
        <v>1127</v>
      </c>
      <c r="G19" s="174">
        <v>0.62</v>
      </c>
      <c r="H19" s="190">
        <v>160</v>
      </c>
      <c r="I19" s="189">
        <v>400</v>
      </c>
      <c r="J19" s="301"/>
      <c r="K19" s="190">
        <v>110</v>
      </c>
      <c r="L19" s="191">
        <f t="shared" si="2"/>
        <v>38.800000000000011</v>
      </c>
      <c r="M19" s="234">
        <f>G19*I19</f>
        <v>248</v>
      </c>
    </row>
    <row r="20" spans="1:13" s="6" customFormat="1">
      <c r="A20" s="302" t="s">
        <v>1257</v>
      </c>
      <c r="B20" s="302" t="s">
        <v>1279</v>
      </c>
      <c r="C20" s="305" t="s">
        <v>1258</v>
      </c>
      <c r="D20" s="302" t="s">
        <v>201</v>
      </c>
      <c r="E20" s="302" t="s">
        <v>1125</v>
      </c>
      <c r="F20" s="197" t="s">
        <v>1126</v>
      </c>
      <c r="G20" s="174">
        <v>0.93500000000000005</v>
      </c>
      <c r="H20" s="190">
        <v>330</v>
      </c>
      <c r="I20" s="189">
        <v>550</v>
      </c>
      <c r="J20" s="299" t="s">
        <v>103</v>
      </c>
      <c r="K20" s="190">
        <v>110</v>
      </c>
      <c r="L20" s="191">
        <f t="shared" ref="L20:L26" si="3">(I20-H20)*G20-K20</f>
        <v>95.700000000000017</v>
      </c>
      <c r="M20" s="234">
        <f t="shared" ref="M20:M26" si="4">G20*I20</f>
        <v>514.25</v>
      </c>
    </row>
    <row r="21" spans="1:13" s="6" customFormat="1">
      <c r="A21" s="304"/>
      <c r="B21" s="304"/>
      <c r="C21" s="307"/>
      <c r="D21" s="304"/>
      <c r="E21" s="304"/>
      <c r="F21" s="197" t="s">
        <v>1127</v>
      </c>
      <c r="G21" s="174">
        <v>2.52</v>
      </c>
      <c r="H21" s="190">
        <v>160</v>
      </c>
      <c r="I21" s="189">
        <v>400</v>
      </c>
      <c r="J21" s="301"/>
      <c r="K21" s="190">
        <v>110</v>
      </c>
      <c r="L21" s="191">
        <f t="shared" si="3"/>
        <v>494.79999999999995</v>
      </c>
      <c r="M21" s="234">
        <f t="shared" si="4"/>
        <v>1008</v>
      </c>
    </row>
    <row r="22" spans="1:13" s="6" customFormat="1">
      <c r="A22" s="302" t="s">
        <v>1259</v>
      </c>
      <c r="B22" s="302" t="s">
        <v>1271</v>
      </c>
      <c r="C22" s="305" t="s">
        <v>1263</v>
      </c>
      <c r="D22" s="302" t="s">
        <v>1002</v>
      </c>
      <c r="E22" s="302" t="s">
        <v>1261</v>
      </c>
      <c r="F22" s="197" t="s">
        <v>622</v>
      </c>
      <c r="G22" s="174">
        <v>0</v>
      </c>
      <c r="H22" s="190">
        <v>275</v>
      </c>
      <c r="I22" s="189">
        <v>345</v>
      </c>
      <c r="J22" s="299" t="s">
        <v>67</v>
      </c>
      <c r="K22" s="190">
        <v>147</v>
      </c>
      <c r="L22" s="191">
        <f>(I22-H22)*G22-K22</f>
        <v>-147</v>
      </c>
      <c r="M22" s="234">
        <f t="shared" si="4"/>
        <v>0</v>
      </c>
    </row>
    <row r="23" spans="1:13" s="6" customFormat="1">
      <c r="A23" s="303"/>
      <c r="B23" s="303"/>
      <c r="C23" s="306"/>
      <c r="D23" s="303"/>
      <c r="E23" s="303"/>
      <c r="F23" s="197" t="s">
        <v>621</v>
      </c>
      <c r="G23" s="174">
        <v>2.76</v>
      </c>
      <c r="H23" s="190">
        <v>120</v>
      </c>
      <c r="I23" s="189">
        <v>295</v>
      </c>
      <c r="J23" s="300"/>
      <c r="K23" s="190">
        <v>147</v>
      </c>
      <c r="L23" s="191">
        <f>(I23-H23)*G23-K23</f>
        <v>335.99999999999994</v>
      </c>
      <c r="M23" s="234">
        <f t="shared" si="4"/>
        <v>814.19999999999993</v>
      </c>
    </row>
    <row r="24" spans="1:13" s="6" customFormat="1">
      <c r="A24" s="303"/>
      <c r="B24" s="303"/>
      <c r="C24" s="306"/>
      <c r="D24" s="303"/>
      <c r="E24" s="303"/>
      <c r="F24" s="197" t="s">
        <v>749</v>
      </c>
      <c r="G24" s="174">
        <v>21.18</v>
      </c>
      <c r="H24" s="190">
        <v>180</v>
      </c>
      <c r="I24" s="189">
        <v>250</v>
      </c>
      <c r="J24" s="300"/>
      <c r="K24" s="190">
        <v>147</v>
      </c>
      <c r="L24" s="191">
        <f t="shared" si="3"/>
        <v>1335.6</v>
      </c>
      <c r="M24" s="234">
        <f t="shared" si="4"/>
        <v>5295</v>
      </c>
    </row>
    <row r="25" spans="1:13" s="6" customFormat="1">
      <c r="A25" s="303"/>
      <c r="B25" s="303"/>
      <c r="C25" s="306"/>
      <c r="D25" s="303"/>
      <c r="E25" s="303"/>
      <c r="F25" s="197" t="s">
        <v>1260</v>
      </c>
      <c r="G25" s="174">
        <v>0</v>
      </c>
      <c r="H25" s="190">
        <v>120</v>
      </c>
      <c r="I25" s="189">
        <v>190</v>
      </c>
      <c r="J25" s="300"/>
      <c r="K25" s="190">
        <v>147</v>
      </c>
      <c r="L25" s="191">
        <f t="shared" si="3"/>
        <v>-147</v>
      </c>
      <c r="M25" s="234">
        <f t="shared" si="4"/>
        <v>0</v>
      </c>
    </row>
    <row r="26" spans="1:13" s="6" customFormat="1">
      <c r="A26" s="304"/>
      <c r="B26" s="304"/>
      <c r="C26" s="307"/>
      <c r="D26" s="304"/>
      <c r="E26" s="304"/>
      <c r="F26" s="197" t="s">
        <v>70</v>
      </c>
      <c r="G26" s="174">
        <v>0</v>
      </c>
      <c r="H26" s="190">
        <v>45</v>
      </c>
      <c r="I26" s="189">
        <v>115</v>
      </c>
      <c r="J26" s="301"/>
      <c r="K26" s="190">
        <v>147</v>
      </c>
      <c r="L26" s="191">
        <f t="shared" si="3"/>
        <v>-147</v>
      </c>
      <c r="M26" s="234">
        <f t="shared" si="4"/>
        <v>0</v>
      </c>
    </row>
    <row r="27" spans="1:13" s="6" customFormat="1">
      <c r="A27" s="302" t="s">
        <v>1268</v>
      </c>
      <c r="B27" s="302" t="s">
        <v>1273</v>
      </c>
      <c r="C27" s="305" t="s">
        <v>1269</v>
      </c>
      <c r="D27" s="302" t="s">
        <v>1002</v>
      </c>
      <c r="E27" s="302" t="s">
        <v>1270</v>
      </c>
      <c r="F27" s="197" t="s">
        <v>621</v>
      </c>
      <c r="G27" s="174">
        <v>2.58</v>
      </c>
      <c r="H27" s="190">
        <v>225</v>
      </c>
      <c r="I27" s="189">
        <v>295</v>
      </c>
      <c r="J27" s="299" t="s">
        <v>67</v>
      </c>
      <c r="K27" s="231">
        <v>147</v>
      </c>
      <c r="L27" s="191">
        <f>(I27-H27)*G27-K27</f>
        <v>33.599999999999994</v>
      </c>
      <c r="M27" s="234">
        <f>G27*I27</f>
        <v>761.1</v>
      </c>
    </row>
    <row r="28" spans="1:13" s="6" customFormat="1">
      <c r="A28" s="303"/>
      <c r="B28" s="303"/>
      <c r="C28" s="306"/>
      <c r="D28" s="303"/>
      <c r="E28" s="303"/>
      <c r="F28" s="197" t="s">
        <v>749</v>
      </c>
      <c r="G28" s="174">
        <v>12.52</v>
      </c>
      <c r="H28" s="190">
        <v>180</v>
      </c>
      <c r="I28" s="189">
        <v>250</v>
      </c>
      <c r="J28" s="300"/>
      <c r="K28" s="231">
        <v>147</v>
      </c>
      <c r="L28" s="191">
        <f>(I28-H28)*G28-K28</f>
        <v>729.4</v>
      </c>
      <c r="M28" s="234">
        <f>G28*I28</f>
        <v>3130</v>
      </c>
    </row>
    <row r="29" spans="1:13" s="6" customFormat="1">
      <c r="A29" s="303"/>
      <c r="B29" s="303"/>
      <c r="C29" s="306"/>
      <c r="D29" s="303"/>
      <c r="E29" s="303"/>
      <c r="F29" s="197" t="s">
        <v>749</v>
      </c>
      <c r="G29" s="174">
        <v>2</v>
      </c>
      <c r="H29" s="190">
        <v>120</v>
      </c>
      <c r="I29" s="189">
        <v>250</v>
      </c>
      <c r="J29" s="300"/>
      <c r="K29" s="231">
        <v>147</v>
      </c>
      <c r="L29" s="191">
        <f>(I29-H29)*G29-K29</f>
        <v>113</v>
      </c>
      <c r="M29" s="234">
        <f>G29*I29</f>
        <v>500</v>
      </c>
    </row>
    <row r="30" spans="1:13" s="6" customFormat="1">
      <c r="A30" s="303"/>
      <c r="B30" s="303"/>
      <c r="C30" s="306"/>
      <c r="D30" s="303"/>
      <c r="E30" s="303"/>
      <c r="F30" s="197" t="s">
        <v>1260</v>
      </c>
      <c r="G30" s="174">
        <v>1.72</v>
      </c>
      <c r="H30" s="190">
        <v>120</v>
      </c>
      <c r="I30" s="189">
        <v>190</v>
      </c>
      <c r="J30" s="300"/>
      <c r="K30" s="231">
        <v>147</v>
      </c>
      <c r="L30" s="191">
        <f>(I30-H30)*G30-K30</f>
        <v>-26.600000000000009</v>
      </c>
      <c r="M30" s="234">
        <f>G30*I30</f>
        <v>326.8</v>
      </c>
    </row>
    <row r="31" spans="1:13" s="6" customFormat="1">
      <c r="A31" s="304"/>
      <c r="B31" s="304"/>
      <c r="C31" s="307"/>
      <c r="D31" s="304"/>
      <c r="E31" s="304"/>
      <c r="F31" s="197" t="s">
        <v>70</v>
      </c>
      <c r="G31" s="174">
        <v>0</v>
      </c>
      <c r="H31" s="190">
        <v>45</v>
      </c>
      <c r="I31" s="189">
        <v>115</v>
      </c>
      <c r="J31" s="301"/>
      <c r="K31" s="231">
        <v>147</v>
      </c>
      <c r="L31" s="191">
        <f>(I31-H31)*G31-K31</f>
        <v>-147</v>
      </c>
      <c r="M31" s="234">
        <f>G31*I31</f>
        <v>0</v>
      </c>
    </row>
    <row r="32" spans="1:13">
      <c r="A32" s="177"/>
      <c r="B32" s="177"/>
      <c r="C32" s="196"/>
      <c r="D32" s="177"/>
      <c r="E32" s="202" t="s">
        <v>1253</v>
      </c>
      <c r="F32" s="173"/>
      <c r="G32" s="178"/>
      <c r="H32" s="179"/>
      <c r="I32" s="175"/>
      <c r="J32" s="182"/>
      <c r="K32" s="179"/>
      <c r="L32" s="191">
        <v>76</v>
      </c>
      <c r="M32" s="215"/>
    </row>
    <row r="33" spans="1:13">
      <c r="A33" s="177"/>
      <c r="B33" s="249"/>
      <c r="C33" s="229"/>
      <c r="D33" s="177"/>
      <c r="E33" s="202" t="s">
        <v>1287</v>
      </c>
      <c r="F33" s="251"/>
      <c r="G33" s="255"/>
      <c r="H33" s="179"/>
      <c r="I33" s="179"/>
      <c r="J33" s="254"/>
      <c r="K33" s="179"/>
      <c r="L33" s="222">
        <v>265</v>
      </c>
      <c r="M33" s="252"/>
    </row>
    <row r="34" spans="1:13">
      <c r="A34" s="151"/>
      <c r="B34" s="152"/>
      <c r="C34" s="151"/>
      <c r="D34" s="151"/>
      <c r="E34" s="151"/>
      <c r="F34" s="151"/>
      <c r="G34" s="153">
        <f>SUM(G7:G33)</f>
        <v>84.285999999999987</v>
      </c>
      <c r="H34" s="151"/>
      <c r="I34" s="151"/>
      <c r="J34" s="151"/>
      <c r="K34" s="152"/>
      <c r="L34" s="154">
        <f>SUM(L7:L33)</f>
        <v>5555.0399999999991</v>
      </c>
      <c r="M34" s="154">
        <f>SUM(M7:M33)</f>
        <v>20738.439999999999</v>
      </c>
    </row>
    <row r="35" spans="1:13" ht="17" thickBot="1">
      <c r="A35" s="155"/>
      <c r="B35" s="156"/>
      <c r="C35" s="156"/>
      <c r="D35" s="156"/>
      <c r="E35" s="156"/>
      <c r="F35" s="156"/>
      <c r="G35" s="157"/>
      <c r="H35" s="156"/>
      <c r="I35" s="156"/>
      <c r="J35" s="158" t="s">
        <v>14</v>
      </c>
      <c r="K35" s="159">
        <f>M34/G34</f>
        <v>246.04845407303705</v>
      </c>
      <c r="L35" s="160">
        <f>G34</f>
        <v>84.285999999999987</v>
      </c>
      <c r="M35" s="161">
        <f>L34/M34</f>
        <v>0.26786199926320398</v>
      </c>
    </row>
    <row r="38" spans="1:13">
      <c r="C38" t="s">
        <v>1280</v>
      </c>
      <c r="D38" t="s">
        <v>181</v>
      </c>
      <c r="E38" t="s">
        <v>23</v>
      </c>
      <c r="F38" t="s">
        <v>1281</v>
      </c>
      <c r="G38" t="s">
        <v>1282</v>
      </c>
    </row>
  </sheetData>
  <mergeCells count="43">
    <mergeCell ref="J11:J12"/>
    <mergeCell ref="C22:C26"/>
    <mergeCell ref="B22:B26"/>
    <mergeCell ref="A22:A26"/>
    <mergeCell ref="J18:J19"/>
    <mergeCell ref="A18:A19"/>
    <mergeCell ref="B18:B19"/>
    <mergeCell ref="A11:A12"/>
    <mergeCell ref="B11:B12"/>
    <mergeCell ref="C11:C12"/>
    <mergeCell ref="D11:D12"/>
    <mergeCell ref="E11:E12"/>
    <mergeCell ref="C18:C19"/>
    <mergeCell ref="D18:D19"/>
    <mergeCell ref="E18:E19"/>
    <mergeCell ref="J20:J21"/>
    <mergeCell ref="A1:M3"/>
    <mergeCell ref="A8:A10"/>
    <mergeCell ref="J8:J10"/>
    <mergeCell ref="E8:E10"/>
    <mergeCell ref="D8:D10"/>
    <mergeCell ref="C8:C10"/>
    <mergeCell ref="B8:B10"/>
    <mergeCell ref="A20:A21"/>
    <mergeCell ref="B20:B21"/>
    <mergeCell ref="C20:C21"/>
    <mergeCell ref="D20:D21"/>
    <mergeCell ref="E20:E21"/>
    <mergeCell ref="J22:J26"/>
    <mergeCell ref="J27:J31"/>
    <mergeCell ref="A27:A31"/>
    <mergeCell ref="B27:B31"/>
    <mergeCell ref="C27:C31"/>
    <mergeCell ref="D27:D31"/>
    <mergeCell ref="E27:E31"/>
    <mergeCell ref="E22:E26"/>
    <mergeCell ref="D22:D26"/>
    <mergeCell ref="J16:J17"/>
    <mergeCell ref="A16:A17"/>
    <mergeCell ref="B16:B17"/>
    <mergeCell ref="C16:C17"/>
    <mergeCell ref="D16:D17"/>
    <mergeCell ref="E16:E1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2AB1-BF4F-8C4F-9694-7181F2C0C353}">
  <dimension ref="A1:R58"/>
  <sheetViews>
    <sheetView topLeftCell="A21" zoomScaleNormal="100" workbookViewId="0">
      <selection activeCell="F37" sqref="F37"/>
    </sheetView>
  </sheetViews>
  <sheetFormatPr baseColWidth="10" defaultRowHeight="16"/>
  <cols>
    <col min="1" max="1" width="12" customWidth="1"/>
    <col min="2" max="2" width="12.5" customWidth="1"/>
    <col min="3" max="3" width="14.5" customWidth="1"/>
    <col min="4" max="4" width="27.5" customWidth="1"/>
    <col min="5" max="5" width="34.33203125" customWidth="1"/>
    <col min="6" max="6" width="34.5" customWidth="1"/>
    <col min="7" max="7" width="13.5" bestFit="1" customWidth="1"/>
    <col min="8" max="9" width="8.33203125" customWidth="1"/>
    <col min="10" max="10" width="14.83203125" customWidth="1"/>
    <col min="11" max="11" width="8.33203125" customWidth="1"/>
  </cols>
  <sheetData>
    <row r="1" spans="1:13">
      <c r="A1" s="285" t="s">
        <v>42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3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2">
      <c r="A6" s="73" t="s">
        <v>0</v>
      </c>
      <c r="B6" s="73" t="s">
        <v>1</v>
      </c>
      <c r="C6" s="74" t="s">
        <v>2</v>
      </c>
      <c r="D6" s="75" t="s">
        <v>3</v>
      </c>
      <c r="E6" s="76" t="s">
        <v>4</v>
      </c>
      <c r="F6" s="75" t="s">
        <v>5</v>
      </c>
      <c r="G6" s="75" t="s">
        <v>6</v>
      </c>
      <c r="H6" s="75" t="s">
        <v>7</v>
      </c>
      <c r="I6" s="75" t="s">
        <v>8</v>
      </c>
      <c r="J6" s="75" t="s">
        <v>9</v>
      </c>
      <c r="K6" s="75" t="s">
        <v>10</v>
      </c>
      <c r="L6" s="77" t="s">
        <v>11</v>
      </c>
      <c r="M6" s="75" t="s">
        <v>12</v>
      </c>
    </row>
    <row r="7" spans="1:13" s="6" customFormat="1" ht="17" customHeight="1">
      <c r="A7" s="282" t="s">
        <v>61</v>
      </c>
      <c r="B7" s="276" t="s">
        <v>113</v>
      </c>
      <c r="C7" s="283" t="s">
        <v>62</v>
      </c>
      <c r="D7" s="20" t="s">
        <v>23</v>
      </c>
      <c r="E7" s="282" t="s">
        <v>114</v>
      </c>
      <c r="F7" s="25" t="s">
        <v>52</v>
      </c>
      <c r="G7" s="24">
        <v>21.38</v>
      </c>
      <c r="H7" s="85">
        <v>775</v>
      </c>
      <c r="I7" s="26">
        <v>850</v>
      </c>
      <c r="J7" s="283" t="s">
        <v>13</v>
      </c>
      <c r="K7" s="93">
        <v>650</v>
      </c>
      <c r="L7" s="23">
        <f t="shared" ref="L7:L51" si="0">(I7-H7)*G7-K7</f>
        <v>953.5</v>
      </c>
      <c r="M7" s="23">
        <f t="shared" ref="M7:M51" si="1">G7*I7</f>
        <v>18173</v>
      </c>
    </row>
    <row r="8" spans="1:13" s="6" customFormat="1">
      <c r="A8" s="282"/>
      <c r="B8" s="277"/>
      <c r="C8" s="283"/>
      <c r="D8" s="20" t="s">
        <v>59</v>
      </c>
      <c r="E8" s="282"/>
      <c r="F8" s="25" t="s">
        <v>60</v>
      </c>
      <c r="G8" s="24">
        <v>1.0649999999999999</v>
      </c>
      <c r="H8" s="85">
        <v>585</v>
      </c>
      <c r="I8" s="26">
        <v>850</v>
      </c>
      <c r="J8" s="283"/>
      <c r="K8" s="93">
        <v>0</v>
      </c>
      <c r="L8" s="23">
        <f t="shared" si="0"/>
        <v>282.22499999999997</v>
      </c>
      <c r="M8" s="23">
        <f t="shared" si="1"/>
        <v>905.25</v>
      </c>
    </row>
    <row r="9" spans="1:13" s="22" customFormat="1">
      <c r="A9" s="276" t="s">
        <v>50</v>
      </c>
      <c r="B9" s="276" t="s">
        <v>93</v>
      </c>
      <c r="C9" s="279" t="s">
        <v>51</v>
      </c>
      <c r="D9" s="276" t="s">
        <v>46</v>
      </c>
      <c r="E9" s="276" t="s">
        <v>92</v>
      </c>
      <c r="F9" s="25" t="s">
        <v>47</v>
      </c>
      <c r="G9" s="24">
        <v>1.948</v>
      </c>
      <c r="H9" s="85">
        <v>370</v>
      </c>
      <c r="I9" s="26">
        <v>600</v>
      </c>
      <c r="J9" s="283" t="s">
        <v>48</v>
      </c>
      <c r="K9" s="85">
        <v>0</v>
      </c>
      <c r="L9" s="23">
        <f t="shared" si="0"/>
        <v>448.03999999999996</v>
      </c>
      <c r="M9" s="23">
        <f t="shared" si="1"/>
        <v>1168.8</v>
      </c>
    </row>
    <row r="10" spans="1:13" s="22" customFormat="1" ht="17" customHeight="1">
      <c r="A10" s="277"/>
      <c r="B10" s="277"/>
      <c r="C10" s="280"/>
      <c r="D10" s="277"/>
      <c r="E10" s="277"/>
      <c r="F10" s="25" t="s">
        <v>49</v>
      </c>
      <c r="G10" s="24">
        <v>3.5030000000000001</v>
      </c>
      <c r="H10" s="85">
        <v>200</v>
      </c>
      <c r="I10" s="26">
        <v>400</v>
      </c>
      <c r="J10" s="283"/>
      <c r="K10" s="85">
        <v>380</v>
      </c>
      <c r="L10" s="23">
        <f t="shared" si="0"/>
        <v>320.60000000000002</v>
      </c>
      <c r="M10" s="23">
        <f t="shared" si="1"/>
        <v>1401.2</v>
      </c>
    </row>
    <row r="11" spans="1:13" s="6" customFormat="1">
      <c r="A11" s="276" t="s">
        <v>58</v>
      </c>
      <c r="B11" s="276" t="s">
        <v>81</v>
      </c>
      <c r="C11" s="274" t="s">
        <v>65</v>
      </c>
      <c r="D11" s="276" t="s">
        <v>53</v>
      </c>
      <c r="E11" s="276" t="s">
        <v>82</v>
      </c>
      <c r="F11" s="25" t="s">
        <v>54</v>
      </c>
      <c r="G11" s="24">
        <v>4.17</v>
      </c>
      <c r="H11" s="85">
        <v>193</v>
      </c>
      <c r="I11" s="26">
        <v>240</v>
      </c>
      <c r="J11" s="274" t="s">
        <v>55</v>
      </c>
      <c r="K11" s="85">
        <v>150</v>
      </c>
      <c r="L11" s="23">
        <f t="shared" si="0"/>
        <v>45.990000000000009</v>
      </c>
      <c r="M11" s="23">
        <f t="shared" si="1"/>
        <v>1000.8</v>
      </c>
    </row>
    <row r="12" spans="1:13" s="6" customFormat="1">
      <c r="A12" s="281"/>
      <c r="B12" s="281"/>
      <c r="C12" s="278"/>
      <c r="D12" s="281"/>
      <c r="E12" s="281"/>
      <c r="F12" s="25" t="s">
        <v>56</v>
      </c>
      <c r="G12" s="24">
        <v>5.69</v>
      </c>
      <c r="H12" s="85">
        <v>213</v>
      </c>
      <c r="I12" s="26">
        <v>260</v>
      </c>
      <c r="J12" s="278"/>
      <c r="K12" s="85">
        <v>200</v>
      </c>
      <c r="L12" s="23">
        <f t="shared" si="0"/>
        <v>67.430000000000007</v>
      </c>
      <c r="M12" s="23">
        <f t="shared" si="1"/>
        <v>1479.4</v>
      </c>
    </row>
    <row r="13" spans="1:13" s="6" customFormat="1">
      <c r="A13" s="281"/>
      <c r="B13" s="281"/>
      <c r="C13" s="278"/>
      <c r="D13" s="281"/>
      <c r="E13" s="281"/>
      <c r="F13" s="25" t="s">
        <v>66</v>
      </c>
      <c r="G13" s="24">
        <v>0.38</v>
      </c>
      <c r="H13" s="85">
        <v>53</v>
      </c>
      <c r="I13" s="26">
        <v>100</v>
      </c>
      <c r="J13" s="278"/>
      <c r="K13" s="85">
        <v>0</v>
      </c>
      <c r="L13" s="23">
        <f t="shared" si="0"/>
        <v>17.86</v>
      </c>
      <c r="M13" s="23">
        <f t="shared" si="1"/>
        <v>38</v>
      </c>
    </row>
    <row r="14" spans="1:13" s="6" customFormat="1">
      <c r="A14" s="277"/>
      <c r="B14" s="277"/>
      <c r="C14" s="275"/>
      <c r="D14" s="277"/>
      <c r="E14" s="277"/>
      <c r="F14" s="25" t="s">
        <v>57</v>
      </c>
      <c r="G14" s="24">
        <v>4.9000000000000004</v>
      </c>
      <c r="H14" s="85">
        <v>23</v>
      </c>
      <c r="I14" s="26">
        <v>70</v>
      </c>
      <c r="J14" s="275"/>
      <c r="K14" s="85">
        <v>0</v>
      </c>
      <c r="L14" s="23">
        <f t="shared" si="0"/>
        <v>230.3</v>
      </c>
      <c r="M14" s="23">
        <f t="shared" si="1"/>
        <v>343</v>
      </c>
    </row>
    <row r="15" spans="1:13" s="6" customFormat="1" ht="17" customHeight="1">
      <c r="A15" s="63" t="s">
        <v>115</v>
      </c>
      <c r="B15" s="20" t="s">
        <v>119</v>
      </c>
      <c r="C15" s="274" t="s">
        <v>64</v>
      </c>
      <c r="D15" s="276" t="s">
        <v>40</v>
      </c>
      <c r="E15" s="61" t="s">
        <v>120</v>
      </c>
      <c r="F15" s="25" t="s">
        <v>63</v>
      </c>
      <c r="G15" s="24">
        <v>14.965</v>
      </c>
      <c r="H15" s="85">
        <v>625</v>
      </c>
      <c r="I15" s="26">
        <v>720</v>
      </c>
      <c r="J15" s="274" t="s">
        <v>48</v>
      </c>
      <c r="K15" s="85">
        <v>650</v>
      </c>
      <c r="L15" s="23">
        <f t="shared" si="0"/>
        <v>771.67499999999995</v>
      </c>
      <c r="M15" s="23">
        <f t="shared" si="1"/>
        <v>10774.8</v>
      </c>
    </row>
    <row r="16" spans="1:13" s="6" customFormat="1">
      <c r="A16" s="27" t="s">
        <v>116</v>
      </c>
      <c r="B16" s="20" t="s">
        <v>117</v>
      </c>
      <c r="C16" s="275"/>
      <c r="D16" s="277"/>
      <c r="E16" s="61" t="s">
        <v>118</v>
      </c>
      <c r="F16" s="25" t="s">
        <v>41</v>
      </c>
      <c r="G16" s="24">
        <v>5.3330000000000002</v>
      </c>
      <c r="H16" s="85">
        <v>760</v>
      </c>
      <c r="I16" s="26">
        <v>850</v>
      </c>
      <c r="J16" s="275"/>
      <c r="K16" s="85">
        <v>50</v>
      </c>
      <c r="L16" s="23">
        <f t="shared" si="0"/>
        <v>429.97</v>
      </c>
      <c r="M16" s="23">
        <f t="shared" si="1"/>
        <v>4533.05</v>
      </c>
    </row>
    <row r="17" spans="1:18" s="6" customFormat="1">
      <c r="A17" s="276" t="s">
        <v>99</v>
      </c>
      <c r="B17" s="276" t="s">
        <v>155</v>
      </c>
      <c r="C17" s="279" t="s">
        <v>74</v>
      </c>
      <c r="D17" s="276" t="s">
        <v>71</v>
      </c>
      <c r="E17" s="276" t="s">
        <v>72</v>
      </c>
      <c r="F17" s="68" t="s">
        <v>56</v>
      </c>
      <c r="G17" s="24">
        <v>0</v>
      </c>
      <c r="H17" s="102">
        <v>0</v>
      </c>
      <c r="I17" s="26">
        <v>260</v>
      </c>
      <c r="J17" s="274" t="s">
        <v>67</v>
      </c>
      <c r="K17" s="93">
        <v>0</v>
      </c>
      <c r="L17" s="23">
        <f t="shared" si="0"/>
        <v>0</v>
      </c>
      <c r="M17" s="62">
        <f t="shared" si="1"/>
        <v>0</v>
      </c>
    </row>
    <row r="18" spans="1:18" s="6" customFormat="1">
      <c r="A18" s="281"/>
      <c r="B18" s="281"/>
      <c r="C18" s="284"/>
      <c r="D18" s="281"/>
      <c r="E18" s="281"/>
      <c r="F18" s="68" t="s">
        <v>54</v>
      </c>
      <c r="G18" s="24">
        <v>0</v>
      </c>
      <c r="H18" s="102">
        <v>0</v>
      </c>
      <c r="I18" s="26">
        <v>240</v>
      </c>
      <c r="J18" s="278"/>
      <c r="K18" s="93">
        <v>0</v>
      </c>
      <c r="L18" s="23">
        <f t="shared" si="0"/>
        <v>0</v>
      </c>
      <c r="M18" s="62">
        <f t="shared" si="1"/>
        <v>0</v>
      </c>
    </row>
    <row r="19" spans="1:18" s="6" customFormat="1">
      <c r="A19" s="281"/>
      <c r="B19" s="281"/>
      <c r="C19" s="284"/>
      <c r="D19" s="281"/>
      <c r="E19" s="281"/>
      <c r="F19" s="68" t="s">
        <v>68</v>
      </c>
      <c r="G19" s="24">
        <v>18.559999999999999</v>
      </c>
      <c r="H19" s="103">
        <v>80</v>
      </c>
      <c r="I19" s="69">
        <v>190</v>
      </c>
      <c r="J19" s="278"/>
      <c r="K19" s="93">
        <v>845</v>
      </c>
      <c r="L19" s="23">
        <f t="shared" si="0"/>
        <v>1196.5999999999999</v>
      </c>
      <c r="M19" s="23">
        <f t="shared" si="1"/>
        <v>3526.3999999999996</v>
      </c>
    </row>
    <row r="20" spans="1:18" s="6" customFormat="1">
      <c r="A20" s="281"/>
      <c r="B20" s="281"/>
      <c r="C20" s="284"/>
      <c r="D20" s="281"/>
      <c r="E20" s="281"/>
      <c r="F20" s="68" t="s">
        <v>69</v>
      </c>
      <c r="G20" s="24">
        <v>0</v>
      </c>
      <c r="H20" s="103">
        <v>0</v>
      </c>
      <c r="I20" s="69">
        <v>145</v>
      </c>
      <c r="J20" s="278"/>
      <c r="K20" s="93">
        <v>0</v>
      </c>
      <c r="L20" s="23">
        <f t="shared" si="0"/>
        <v>0</v>
      </c>
      <c r="M20" s="23">
        <f t="shared" si="1"/>
        <v>0</v>
      </c>
    </row>
    <row r="21" spans="1:18" s="6" customFormat="1">
      <c r="A21" s="277"/>
      <c r="B21" s="277"/>
      <c r="C21" s="280"/>
      <c r="D21" s="277"/>
      <c r="E21" s="277"/>
      <c r="F21" s="68" t="s">
        <v>70</v>
      </c>
      <c r="G21" s="24">
        <v>0</v>
      </c>
      <c r="H21" s="103">
        <v>0</v>
      </c>
      <c r="I21" s="69">
        <v>100</v>
      </c>
      <c r="J21" s="275"/>
      <c r="K21" s="93">
        <v>0</v>
      </c>
      <c r="L21" s="23">
        <f t="shared" si="0"/>
        <v>0</v>
      </c>
      <c r="M21" s="23">
        <f t="shared" si="1"/>
        <v>0</v>
      </c>
    </row>
    <row r="22" spans="1:18" s="6" customFormat="1" ht="34" customHeight="1">
      <c r="A22" s="276" t="s">
        <v>90</v>
      </c>
      <c r="B22" s="276" t="s">
        <v>137</v>
      </c>
      <c r="C22" s="279" t="s">
        <v>107</v>
      </c>
      <c r="D22" s="61" t="s">
        <v>23</v>
      </c>
      <c r="E22" s="276" t="s">
        <v>138</v>
      </c>
      <c r="F22" s="25" t="s">
        <v>73</v>
      </c>
      <c r="G22" s="24">
        <v>20.925000000000001</v>
      </c>
      <c r="H22" s="85">
        <v>620</v>
      </c>
      <c r="I22" s="26">
        <v>700</v>
      </c>
      <c r="J22" s="274" t="s">
        <v>13</v>
      </c>
      <c r="K22" s="85">
        <v>650</v>
      </c>
      <c r="L22" s="23">
        <f t="shared" si="0"/>
        <v>1024</v>
      </c>
      <c r="M22" s="23">
        <f t="shared" si="1"/>
        <v>14647.5</v>
      </c>
    </row>
    <row r="23" spans="1:18" s="6" customFormat="1">
      <c r="A23" s="277"/>
      <c r="B23" s="277"/>
      <c r="C23" s="280"/>
      <c r="D23" s="61" t="s">
        <v>106</v>
      </c>
      <c r="E23" s="277"/>
      <c r="F23" s="25" t="s">
        <v>139</v>
      </c>
      <c r="G23" s="91">
        <v>3.085</v>
      </c>
      <c r="H23" s="93">
        <v>720</v>
      </c>
      <c r="I23" s="26">
        <v>700</v>
      </c>
      <c r="J23" s="275"/>
      <c r="K23" s="85">
        <v>0</v>
      </c>
      <c r="L23" s="23">
        <f t="shared" si="0"/>
        <v>-61.7</v>
      </c>
      <c r="M23" s="23">
        <f t="shared" si="1"/>
        <v>2159.5</v>
      </c>
      <c r="N23" s="89" t="s">
        <v>136</v>
      </c>
      <c r="O23" s="90"/>
      <c r="P23" s="90"/>
      <c r="R23" s="6" t="s">
        <v>357</v>
      </c>
    </row>
    <row r="24" spans="1:18" s="6" customFormat="1" ht="17">
      <c r="A24" s="61" t="s">
        <v>91</v>
      </c>
      <c r="B24" s="61" t="s">
        <v>232</v>
      </c>
      <c r="C24" s="64" t="s">
        <v>126</v>
      </c>
      <c r="D24" s="61" t="s">
        <v>23</v>
      </c>
      <c r="E24" s="61" t="s">
        <v>138</v>
      </c>
      <c r="F24" s="25" t="s">
        <v>73</v>
      </c>
      <c r="G24" s="24">
        <v>24.43</v>
      </c>
      <c r="H24" s="85">
        <v>620</v>
      </c>
      <c r="I24" s="26">
        <v>700</v>
      </c>
      <c r="J24" s="65" t="s">
        <v>13</v>
      </c>
      <c r="K24" s="85">
        <v>650</v>
      </c>
      <c r="L24" s="23">
        <f t="shared" si="0"/>
        <v>1304.4000000000001</v>
      </c>
      <c r="M24" s="23">
        <f t="shared" si="1"/>
        <v>17101</v>
      </c>
    </row>
    <row r="25" spans="1:18" s="6" customFormat="1">
      <c r="A25" s="276" t="s">
        <v>75</v>
      </c>
      <c r="B25" s="276" t="s">
        <v>219</v>
      </c>
      <c r="C25" s="274" t="s">
        <v>79</v>
      </c>
      <c r="D25" s="276" t="s">
        <v>76</v>
      </c>
      <c r="E25" s="276" t="s">
        <v>215</v>
      </c>
      <c r="F25" s="25" t="s">
        <v>77</v>
      </c>
      <c r="G25" s="24">
        <v>0.7</v>
      </c>
      <c r="H25" s="85">
        <v>70</v>
      </c>
      <c r="I25" s="26">
        <v>120</v>
      </c>
      <c r="J25" s="274" t="s">
        <v>80</v>
      </c>
      <c r="K25" s="26">
        <v>0</v>
      </c>
      <c r="L25" s="23">
        <f t="shared" si="0"/>
        <v>35</v>
      </c>
      <c r="M25" s="23">
        <f t="shared" si="1"/>
        <v>84</v>
      </c>
    </row>
    <row r="26" spans="1:18" s="6" customFormat="1">
      <c r="A26" s="277"/>
      <c r="B26" s="277"/>
      <c r="C26" s="275"/>
      <c r="D26" s="277"/>
      <c r="E26" s="277"/>
      <c r="F26" s="25" t="s">
        <v>78</v>
      </c>
      <c r="G26" s="24">
        <v>0.33</v>
      </c>
      <c r="H26" s="85">
        <v>0</v>
      </c>
      <c r="I26" s="26">
        <v>0</v>
      </c>
      <c r="J26" s="275"/>
      <c r="K26" s="26">
        <v>0</v>
      </c>
      <c r="L26" s="23">
        <f t="shared" si="0"/>
        <v>0</v>
      </c>
      <c r="M26" s="23">
        <f t="shared" si="1"/>
        <v>0</v>
      </c>
    </row>
    <row r="27" spans="1:18" s="6" customFormat="1" ht="34">
      <c r="A27" s="61" t="s">
        <v>83</v>
      </c>
      <c r="B27" s="64" t="s">
        <v>196</v>
      </c>
      <c r="C27" s="65" t="s">
        <v>101</v>
      </c>
      <c r="D27" s="61" t="s">
        <v>84</v>
      </c>
      <c r="E27" s="61" t="s">
        <v>85</v>
      </c>
      <c r="F27" s="25" t="s">
        <v>86</v>
      </c>
      <c r="G27" s="24">
        <v>2.91</v>
      </c>
      <c r="H27" s="85">
        <v>100</v>
      </c>
      <c r="I27" s="26">
        <v>200</v>
      </c>
      <c r="J27" s="65" t="s">
        <v>80</v>
      </c>
      <c r="K27" s="26">
        <v>30</v>
      </c>
      <c r="L27" s="23">
        <f t="shared" si="0"/>
        <v>261</v>
      </c>
      <c r="M27" s="23">
        <f t="shared" si="1"/>
        <v>582</v>
      </c>
    </row>
    <row r="28" spans="1:18" s="6" customFormat="1">
      <c r="A28" s="276" t="s">
        <v>94</v>
      </c>
      <c r="B28" s="276" t="s">
        <v>205</v>
      </c>
      <c r="C28" s="274" t="s">
        <v>101</v>
      </c>
      <c r="D28" s="276" t="s">
        <v>95</v>
      </c>
      <c r="E28" s="276" t="s">
        <v>96</v>
      </c>
      <c r="F28" s="25" t="s">
        <v>97</v>
      </c>
      <c r="G28" s="24">
        <v>2.08</v>
      </c>
      <c r="H28" s="85">
        <v>120</v>
      </c>
      <c r="I28" s="26">
        <v>375</v>
      </c>
      <c r="J28" s="274" t="s">
        <v>103</v>
      </c>
      <c r="K28" s="85">
        <v>110</v>
      </c>
      <c r="L28" s="23">
        <f t="shared" si="0"/>
        <v>420.4</v>
      </c>
      <c r="M28" s="23">
        <f t="shared" si="1"/>
        <v>780</v>
      </c>
    </row>
    <row r="29" spans="1:18" s="6" customFormat="1">
      <c r="A29" s="277"/>
      <c r="B29" s="277"/>
      <c r="C29" s="275"/>
      <c r="D29" s="277"/>
      <c r="E29" s="277"/>
      <c r="F29" s="25" t="s">
        <v>98</v>
      </c>
      <c r="G29" s="24">
        <v>1.1499999999999999</v>
      </c>
      <c r="H29" s="85">
        <v>290</v>
      </c>
      <c r="I29" s="26">
        <v>525</v>
      </c>
      <c r="J29" s="275"/>
      <c r="K29" s="85">
        <v>110</v>
      </c>
      <c r="L29" s="23">
        <f t="shared" si="0"/>
        <v>160.25</v>
      </c>
      <c r="M29" s="23">
        <f t="shared" si="1"/>
        <v>603.75</v>
      </c>
    </row>
    <row r="30" spans="1:18" s="6" customFormat="1">
      <c r="A30" s="276" t="s">
        <v>100</v>
      </c>
      <c r="B30" s="276" t="s">
        <v>205</v>
      </c>
      <c r="C30" s="274" t="s">
        <v>102</v>
      </c>
      <c r="D30" s="276" t="s">
        <v>95</v>
      </c>
      <c r="E30" s="276" t="s">
        <v>96</v>
      </c>
      <c r="F30" s="25" t="s">
        <v>97</v>
      </c>
      <c r="G30" s="24">
        <v>2.73</v>
      </c>
      <c r="H30" s="85">
        <v>120</v>
      </c>
      <c r="I30" s="26">
        <v>375</v>
      </c>
      <c r="J30" s="274" t="s">
        <v>103</v>
      </c>
      <c r="K30" s="85">
        <v>110</v>
      </c>
      <c r="L30" s="23">
        <f t="shared" si="0"/>
        <v>586.15</v>
      </c>
      <c r="M30" s="23">
        <f t="shared" si="1"/>
        <v>1023.75</v>
      </c>
    </row>
    <row r="31" spans="1:18" s="6" customFormat="1">
      <c r="A31" s="277"/>
      <c r="B31" s="277"/>
      <c r="C31" s="275"/>
      <c r="D31" s="277"/>
      <c r="E31" s="277"/>
      <c r="F31" s="25" t="s">
        <v>98</v>
      </c>
      <c r="G31" s="24">
        <v>0.23</v>
      </c>
      <c r="H31" s="85">
        <v>290</v>
      </c>
      <c r="I31" s="26">
        <v>525</v>
      </c>
      <c r="J31" s="275"/>
      <c r="K31" s="85">
        <v>110</v>
      </c>
      <c r="L31" s="23">
        <f t="shared" si="0"/>
        <v>-55.949999999999996</v>
      </c>
      <c r="M31" s="23">
        <f t="shared" si="1"/>
        <v>120.75</v>
      </c>
    </row>
    <row r="32" spans="1:18" s="6" customFormat="1" ht="17">
      <c r="A32" s="61" t="s">
        <v>104</v>
      </c>
      <c r="B32" s="61" t="s">
        <v>134</v>
      </c>
      <c r="C32" s="64" t="s">
        <v>121</v>
      </c>
      <c r="D32" s="61" t="s">
        <v>23</v>
      </c>
      <c r="E32" s="61" t="s">
        <v>135</v>
      </c>
      <c r="F32" s="25" t="s">
        <v>105</v>
      </c>
      <c r="G32" s="24">
        <v>19.89</v>
      </c>
      <c r="H32" s="88">
        <v>720</v>
      </c>
      <c r="I32" s="26">
        <v>860</v>
      </c>
      <c r="J32" s="65" t="s">
        <v>13</v>
      </c>
      <c r="K32" s="85">
        <v>1180</v>
      </c>
      <c r="L32" s="23">
        <f t="shared" si="0"/>
        <v>1604.6</v>
      </c>
      <c r="M32" s="23">
        <f t="shared" si="1"/>
        <v>17105.400000000001</v>
      </c>
    </row>
    <row r="33" spans="1:13" s="6" customFormat="1">
      <c r="A33" s="276" t="s">
        <v>108</v>
      </c>
      <c r="B33" s="276" t="s">
        <v>130</v>
      </c>
      <c r="C33" s="279"/>
      <c r="D33" s="276" t="s">
        <v>109</v>
      </c>
      <c r="E33" s="276" t="s">
        <v>110</v>
      </c>
      <c r="F33" s="68" t="s">
        <v>56</v>
      </c>
      <c r="G33" s="24">
        <v>0</v>
      </c>
      <c r="H33" s="102">
        <v>215</v>
      </c>
      <c r="I33" s="26">
        <v>275</v>
      </c>
      <c r="J33" s="274" t="s">
        <v>67</v>
      </c>
      <c r="K33" s="93">
        <v>0</v>
      </c>
      <c r="L33" s="23">
        <f t="shared" si="0"/>
        <v>0</v>
      </c>
      <c r="M33" s="62">
        <f t="shared" si="1"/>
        <v>0</v>
      </c>
    </row>
    <row r="34" spans="1:13" s="6" customFormat="1">
      <c r="A34" s="281"/>
      <c r="B34" s="281"/>
      <c r="C34" s="284"/>
      <c r="D34" s="281"/>
      <c r="E34" s="281"/>
      <c r="F34" s="68" t="s">
        <v>54</v>
      </c>
      <c r="G34" s="24">
        <v>8.58</v>
      </c>
      <c r="H34" s="102">
        <v>183</v>
      </c>
      <c r="I34" s="26">
        <v>250</v>
      </c>
      <c r="J34" s="278"/>
      <c r="K34" s="93">
        <v>368</v>
      </c>
      <c r="L34" s="23">
        <f t="shared" si="0"/>
        <v>206.86</v>
      </c>
      <c r="M34" s="62">
        <f t="shared" si="1"/>
        <v>2145</v>
      </c>
    </row>
    <row r="35" spans="1:13" s="6" customFormat="1">
      <c r="A35" s="281"/>
      <c r="B35" s="281"/>
      <c r="C35" s="284"/>
      <c r="D35" s="281"/>
      <c r="E35" s="281"/>
      <c r="F35" s="68" t="s">
        <v>68</v>
      </c>
      <c r="G35" s="24">
        <v>8.5</v>
      </c>
      <c r="H35" s="103">
        <v>138</v>
      </c>
      <c r="I35" s="69">
        <v>205</v>
      </c>
      <c r="J35" s="278"/>
      <c r="K35" s="93">
        <v>367</v>
      </c>
      <c r="L35" s="23">
        <f t="shared" si="0"/>
        <v>202.5</v>
      </c>
      <c r="M35" s="23">
        <f t="shared" si="1"/>
        <v>1742.5</v>
      </c>
    </row>
    <row r="36" spans="1:13" s="6" customFormat="1">
      <c r="A36" s="281"/>
      <c r="B36" s="281"/>
      <c r="C36" s="284"/>
      <c r="D36" s="281"/>
      <c r="E36" s="281"/>
      <c r="F36" s="68" t="s">
        <v>69</v>
      </c>
      <c r="G36" s="24">
        <v>0</v>
      </c>
      <c r="H36" s="103">
        <v>95</v>
      </c>
      <c r="I36" s="69">
        <v>155</v>
      </c>
      <c r="J36" s="278"/>
      <c r="K36" s="93">
        <v>0</v>
      </c>
      <c r="L36" s="23">
        <f t="shared" si="0"/>
        <v>0</v>
      </c>
      <c r="M36" s="23">
        <f t="shared" si="1"/>
        <v>0</v>
      </c>
    </row>
    <row r="37" spans="1:13" s="6" customFormat="1">
      <c r="A37" s="277"/>
      <c r="B37" s="277"/>
      <c r="C37" s="280"/>
      <c r="D37" s="277"/>
      <c r="E37" s="277"/>
      <c r="F37" s="68" t="s">
        <v>70</v>
      </c>
      <c r="G37" s="24">
        <v>0</v>
      </c>
      <c r="H37" s="103">
        <v>45</v>
      </c>
      <c r="I37" s="69">
        <v>100</v>
      </c>
      <c r="J37" s="275"/>
      <c r="K37" s="93">
        <v>0</v>
      </c>
      <c r="L37" s="23">
        <f t="shared" si="0"/>
        <v>0</v>
      </c>
      <c r="M37" s="23">
        <f t="shared" si="1"/>
        <v>0</v>
      </c>
    </row>
    <row r="38" spans="1:13" s="6" customFormat="1">
      <c r="A38" s="276" t="s">
        <v>129</v>
      </c>
      <c r="B38" s="276" t="s">
        <v>131</v>
      </c>
      <c r="C38" s="279"/>
      <c r="D38" s="276" t="s">
        <v>109</v>
      </c>
      <c r="E38" s="276" t="s">
        <v>111</v>
      </c>
      <c r="F38" s="68" t="s">
        <v>56</v>
      </c>
      <c r="G38" s="24">
        <v>1.56</v>
      </c>
      <c r="H38" s="102">
        <v>215</v>
      </c>
      <c r="I38" s="26">
        <v>275</v>
      </c>
      <c r="J38" s="274" t="s">
        <v>67</v>
      </c>
      <c r="K38" s="93">
        <v>184</v>
      </c>
      <c r="L38" s="23">
        <f t="shared" si="0"/>
        <v>-90.399999999999991</v>
      </c>
      <c r="M38" s="62">
        <f t="shared" si="1"/>
        <v>429</v>
      </c>
    </row>
    <row r="39" spans="1:13" s="6" customFormat="1">
      <c r="A39" s="281"/>
      <c r="B39" s="281"/>
      <c r="C39" s="284"/>
      <c r="D39" s="281"/>
      <c r="E39" s="281"/>
      <c r="F39" s="68" t="s">
        <v>54</v>
      </c>
      <c r="G39" s="24">
        <v>5.46</v>
      </c>
      <c r="H39" s="102">
        <v>190</v>
      </c>
      <c r="I39" s="26">
        <v>250</v>
      </c>
      <c r="J39" s="278"/>
      <c r="K39" s="93">
        <v>184</v>
      </c>
      <c r="L39" s="23">
        <f t="shared" si="0"/>
        <v>143.60000000000002</v>
      </c>
      <c r="M39" s="62">
        <f t="shared" si="1"/>
        <v>1365</v>
      </c>
    </row>
    <row r="40" spans="1:13" s="6" customFormat="1">
      <c r="A40" s="281"/>
      <c r="B40" s="281"/>
      <c r="C40" s="284"/>
      <c r="D40" s="281"/>
      <c r="E40" s="281"/>
      <c r="F40" s="68" t="s">
        <v>68</v>
      </c>
      <c r="G40" s="24">
        <v>11.66</v>
      </c>
      <c r="H40" s="103">
        <v>145</v>
      </c>
      <c r="I40" s="69">
        <v>205</v>
      </c>
      <c r="J40" s="278"/>
      <c r="K40" s="93">
        <v>184</v>
      </c>
      <c r="L40" s="23">
        <f t="shared" si="0"/>
        <v>515.6</v>
      </c>
      <c r="M40" s="23">
        <f t="shared" si="1"/>
        <v>2390.3000000000002</v>
      </c>
    </row>
    <row r="41" spans="1:13" s="6" customFormat="1">
      <c r="A41" s="281"/>
      <c r="B41" s="281"/>
      <c r="C41" s="284"/>
      <c r="D41" s="281"/>
      <c r="E41" s="281"/>
      <c r="F41" s="68" t="s">
        <v>69</v>
      </c>
      <c r="G41" s="24">
        <v>0</v>
      </c>
      <c r="H41" s="103">
        <v>95</v>
      </c>
      <c r="I41" s="69">
        <v>155</v>
      </c>
      <c r="J41" s="278"/>
      <c r="K41" s="93">
        <v>0</v>
      </c>
      <c r="L41" s="23">
        <f t="shared" si="0"/>
        <v>0</v>
      </c>
      <c r="M41" s="23">
        <f t="shared" si="1"/>
        <v>0</v>
      </c>
    </row>
    <row r="42" spans="1:13" s="6" customFormat="1">
      <c r="A42" s="277"/>
      <c r="B42" s="277"/>
      <c r="C42" s="280"/>
      <c r="D42" s="277"/>
      <c r="E42" s="277"/>
      <c r="F42" s="68" t="s">
        <v>70</v>
      </c>
      <c r="G42" s="24">
        <v>1.56</v>
      </c>
      <c r="H42" s="103">
        <v>45</v>
      </c>
      <c r="I42" s="69">
        <v>100</v>
      </c>
      <c r="J42" s="275"/>
      <c r="K42" s="93">
        <v>183</v>
      </c>
      <c r="L42" s="23">
        <f t="shared" si="0"/>
        <v>-97.2</v>
      </c>
      <c r="M42" s="23">
        <f t="shared" si="1"/>
        <v>156</v>
      </c>
    </row>
    <row r="43" spans="1:13" s="6" customFormat="1" ht="34">
      <c r="A43" s="63" t="s">
        <v>122</v>
      </c>
      <c r="B43" s="63" t="s">
        <v>141</v>
      </c>
      <c r="C43" s="92" t="s">
        <v>125</v>
      </c>
      <c r="D43" s="63" t="s">
        <v>95</v>
      </c>
      <c r="E43" s="63" t="s">
        <v>142</v>
      </c>
      <c r="F43" s="25" t="s">
        <v>97</v>
      </c>
      <c r="G43" s="24">
        <v>4.4909999999999997</v>
      </c>
      <c r="H43" s="85">
        <v>120</v>
      </c>
      <c r="I43" s="26">
        <v>350</v>
      </c>
      <c r="J43" s="92" t="s">
        <v>13</v>
      </c>
      <c r="K43" s="85">
        <v>380</v>
      </c>
      <c r="L43" s="23">
        <f t="shared" si="0"/>
        <v>652.92999999999984</v>
      </c>
      <c r="M43" s="23">
        <f t="shared" si="1"/>
        <v>1571.85</v>
      </c>
    </row>
    <row r="44" spans="1:13" s="6" customFormat="1" ht="16" customHeight="1">
      <c r="A44" s="276" t="s">
        <v>199</v>
      </c>
      <c r="B44" s="276" t="s">
        <v>205</v>
      </c>
      <c r="C44" s="279" t="s">
        <v>204</v>
      </c>
      <c r="D44" s="276" t="s">
        <v>127</v>
      </c>
      <c r="E44" s="276" t="s">
        <v>96</v>
      </c>
      <c r="F44" s="68" t="s">
        <v>98</v>
      </c>
      <c r="G44" s="24">
        <v>1.095</v>
      </c>
      <c r="H44" s="96">
        <v>290</v>
      </c>
      <c r="I44" s="69">
        <v>525</v>
      </c>
      <c r="J44" s="274" t="s">
        <v>103</v>
      </c>
      <c r="K44" s="93">
        <v>110</v>
      </c>
      <c r="L44" s="23">
        <f t="shared" si="0"/>
        <v>147.32499999999999</v>
      </c>
      <c r="M44" s="23">
        <f t="shared" si="1"/>
        <v>574.875</v>
      </c>
    </row>
    <row r="45" spans="1:13" s="6" customFormat="1">
      <c r="A45" s="281"/>
      <c r="B45" s="281"/>
      <c r="C45" s="284"/>
      <c r="D45" s="281"/>
      <c r="E45" s="281"/>
      <c r="F45" s="68" t="s">
        <v>97</v>
      </c>
      <c r="G45" s="24">
        <v>1.59</v>
      </c>
      <c r="H45" s="96">
        <v>120</v>
      </c>
      <c r="I45" s="69">
        <v>375</v>
      </c>
      <c r="J45" s="278"/>
      <c r="K45" s="93">
        <v>110</v>
      </c>
      <c r="L45" s="23">
        <f t="shared" si="0"/>
        <v>295.45000000000005</v>
      </c>
      <c r="M45" s="23">
        <f t="shared" si="1"/>
        <v>596.25</v>
      </c>
    </row>
    <row r="46" spans="1:13" s="6" customFormat="1">
      <c r="A46" s="281"/>
      <c r="B46" s="281"/>
      <c r="C46" s="284"/>
      <c r="D46" s="281"/>
      <c r="E46" s="281"/>
      <c r="F46" s="68" t="s">
        <v>202</v>
      </c>
      <c r="G46" s="24">
        <v>0.26500000000000001</v>
      </c>
      <c r="H46" s="96">
        <v>100</v>
      </c>
      <c r="I46" s="69">
        <v>250</v>
      </c>
      <c r="J46" s="278"/>
      <c r="K46" s="93">
        <v>0</v>
      </c>
      <c r="L46" s="23">
        <f t="shared" si="0"/>
        <v>39.75</v>
      </c>
      <c r="M46" s="23">
        <f t="shared" si="1"/>
        <v>66.25</v>
      </c>
    </row>
    <row r="47" spans="1:13" s="6" customFormat="1" ht="17">
      <c r="A47" s="27" t="s">
        <v>200</v>
      </c>
      <c r="B47" s="20" t="s">
        <v>219</v>
      </c>
      <c r="C47" s="19" t="s">
        <v>204</v>
      </c>
      <c r="D47" s="20" t="s">
        <v>201</v>
      </c>
      <c r="E47" s="20" t="s">
        <v>203</v>
      </c>
      <c r="F47" s="25" t="s">
        <v>128</v>
      </c>
      <c r="G47" s="24">
        <v>0.62</v>
      </c>
      <c r="H47" s="96">
        <v>90</v>
      </c>
      <c r="I47" s="69">
        <v>140</v>
      </c>
      <c r="J47" s="275"/>
      <c r="K47" s="93">
        <v>0</v>
      </c>
      <c r="L47" s="23">
        <f t="shared" si="0"/>
        <v>31</v>
      </c>
      <c r="M47" s="23">
        <f t="shared" si="1"/>
        <v>86.8</v>
      </c>
    </row>
    <row r="48" spans="1:13" s="6" customFormat="1">
      <c r="A48" s="276" t="s">
        <v>132</v>
      </c>
      <c r="B48" s="276" t="s">
        <v>168</v>
      </c>
      <c r="C48" s="279" t="s">
        <v>156</v>
      </c>
      <c r="D48" s="276" t="s">
        <v>71</v>
      </c>
      <c r="E48" s="276" t="s">
        <v>133</v>
      </c>
      <c r="F48" s="68" t="s">
        <v>56</v>
      </c>
      <c r="G48" s="24">
        <v>2.48</v>
      </c>
      <c r="H48" s="93">
        <v>140</v>
      </c>
      <c r="I48" s="26">
        <v>275</v>
      </c>
      <c r="J48" s="274" t="s">
        <v>67</v>
      </c>
      <c r="K48" s="93">
        <v>282</v>
      </c>
      <c r="L48" s="23">
        <f t="shared" si="0"/>
        <v>52.800000000000011</v>
      </c>
      <c r="M48" s="62">
        <f t="shared" si="1"/>
        <v>682</v>
      </c>
    </row>
    <row r="49" spans="1:13" s="6" customFormat="1">
      <c r="A49" s="281"/>
      <c r="B49" s="281"/>
      <c r="C49" s="284"/>
      <c r="D49" s="281"/>
      <c r="E49" s="281"/>
      <c r="F49" s="68" t="s">
        <v>70</v>
      </c>
      <c r="G49" s="24">
        <v>5.58</v>
      </c>
      <c r="H49" s="93">
        <v>40</v>
      </c>
      <c r="I49" s="26">
        <v>100</v>
      </c>
      <c r="J49" s="278"/>
      <c r="K49" s="102">
        <v>282</v>
      </c>
      <c r="L49" s="23">
        <f t="shared" si="0"/>
        <v>52.800000000000011</v>
      </c>
      <c r="M49" s="62">
        <f t="shared" si="1"/>
        <v>558</v>
      </c>
    </row>
    <row r="50" spans="1:13" s="6" customFormat="1">
      <c r="A50" s="281"/>
      <c r="B50" s="281"/>
      <c r="C50" s="284"/>
      <c r="D50" s="281"/>
      <c r="E50" s="281"/>
      <c r="F50" s="68" t="s">
        <v>57</v>
      </c>
      <c r="G50" s="24">
        <v>12.52</v>
      </c>
      <c r="H50" s="96">
        <v>20</v>
      </c>
      <c r="I50" s="69">
        <v>80</v>
      </c>
      <c r="J50" s="278"/>
      <c r="K50" s="102">
        <v>281</v>
      </c>
      <c r="L50" s="23">
        <f t="shared" si="0"/>
        <v>470.19999999999993</v>
      </c>
      <c r="M50" s="23">
        <f t="shared" si="1"/>
        <v>1001.5999999999999</v>
      </c>
    </row>
    <row r="51" spans="1:1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8">
        <f t="shared" si="0"/>
        <v>0</v>
      </c>
      <c r="M51" s="18">
        <f t="shared" si="1"/>
        <v>0</v>
      </c>
    </row>
    <row r="52" spans="1:13" s="6" customFormat="1">
      <c r="A52" s="7"/>
      <c r="B52" s="8"/>
      <c r="C52" s="7"/>
      <c r="D52" s="7"/>
      <c r="E52" s="7"/>
      <c r="F52" s="7"/>
      <c r="G52" s="9">
        <f>SUM(G7:G51)</f>
        <v>226.31500000000003</v>
      </c>
      <c r="H52" s="7"/>
      <c r="I52" s="7"/>
      <c r="J52" s="7"/>
      <c r="K52" s="8"/>
      <c r="L52" s="10">
        <f>SUM(L7:L51)</f>
        <v>12665.555000000002</v>
      </c>
      <c r="M52" s="10">
        <f>SUM(M7:M51)</f>
        <v>110916.77500000002</v>
      </c>
    </row>
    <row r="53" spans="1:13" s="6" customFormat="1" ht="17" thickBot="1">
      <c r="A53" s="11"/>
      <c r="B53" s="12"/>
      <c r="C53" s="12"/>
      <c r="D53" s="12"/>
      <c r="E53" s="12"/>
      <c r="F53" s="12"/>
      <c r="G53" s="12"/>
      <c r="H53" s="12"/>
      <c r="I53" s="12"/>
      <c r="J53" s="13" t="s">
        <v>14</v>
      </c>
      <c r="K53" s="14">
        <f>M52/G52</f>
        <v>490.09908755495661</v>
      </c>
      <c r="L53" s="15">
        <f>L52/G52</f>
        <v>55.96427545677485</v>
      </c>
      <c r="M53" s="16">
        <f>L52/M52</f>
        <v>0.11418971566744525</v>
      </c>
    </row>
    <row r="57" spans="1:13">
      <c r="A57" t="s">
        <v>83</v>
      </c>
      <c r="D57" t="s">
        <v>87</v>
      </c>
      <c r="E57" t="s">
        <v>88</v>
      </c>
      <c r="F57" t="s">
        <v>89</v>
      </c>
      <c r="G57" s="109">
        <v>290</v>
      </c>
      <c r="H57" t="s">
        <v>198</v>
      </c>
    </row>
    <row r="58" spans="1:13">
      <c r="D58" t="s">
        <v>164</v>
      </c>
      <c r="E58" t="s">
        <v>165</v>
      </c>
      <c r="F58" t="s">
        <v>166</v>
      </c>
      <c r="G58" s="59">
        <v>245</v>
      </c>
      <c r="H58" s="95" t="s">
        <v>167</v>
      </c>
    </row>
  </sheetData>
  <mergeCells count="74">
    <mergeCell ref="J48:J50"/>
    <mergeCell ref="A48:A50"/>
    <mergeCell ref="B48:B50"/>
    <mergeCell ref="C48:C50"/>
    <mergeCell ref="D48:D50"/>
    <mergeCell ref="E48:E50"/>
    <mergeCell ref="D44:D46"/>
    <mergeCell ref="E44:E46"/>
    <mergeCell ref="C44:C46"/>
    <mergeCell ref="B44:B46"/>
    <mergeCell ref="A44:A46"/>
    <mergeCell ref="J38:J42"/>
    <mergeCell ref="A33:A37"/>
    <mergeCell ref="B33:B37"/>
    <mergeCell ref="C33:C37"/>
    <mergeCell ref="D33:D37"/>
    <mergeCell ref="E33:E37"/>
    <mergeCell ref="J17:J21"/>
    <mergeCell ref="J28:J29"/>
    <mergeCell ref="J30:J31"/>
    <mergeCell ref="A30:A31"/>
    <mergeCell ref="B30:B31"/>
    <mergeCell ref="C30:C31"/>
    <mergeCell ref="D30:D31"/>
    <mergeCell ref="E30:E31"/>
    <mergeCell ref="A28:A29"/>
    <mergeCell ref="D28:D29"/>
    <mergeCell ref="E28:E29"/>
    <mergeCell ref="C28:C29"/>
    <mergeCell ref="B28:B29"/>
    <mergeCell ref="A17:A21"/>
    <mergeCell ref="B17:B21"/>
    <mergeCell ref="C17:C21"/>
    <mergeCell ref="A1:M3"/>
    <mergeCell ref="A9:A10"/>
    <mergeCell ref="B9:B10"/>
    <mergeCell ref="C9:C10"/>
    <mergeCell ref="D9:D10"/>
    <mergeCell ref="E9:E10"/>
    <mergeCell ref="J9:J10"/>
    <mergeCell ref="B7:B8"/>
    <mergeCell ref="A7:A8"/>
    <mergeCell ref="C7:C8"/>
    <mergeCell ref="A11:A14"/>
    <mergeCell ref="B11:B14"/>
    <mergeCell ref="C11:C14"/>
    <mergeCell ref="D38:D42"/>
    <mergeCell ref="E38:E42"/>
    <mergeCell ref="D17:D21"/>
    <mergeCell ref="E17:E21"/>
    <mergeCell ref="B38:B42"/>
    <mergeCell ref="C38:C42"/>
    <mergeCell ref="C15:C16"/>
    <mergeCell ref="J11:J14"/>
    <mergeCell ref="E7:E8"/>
    <mergeCell ref="J7:J8"/>
    <mergeCell ref="D11:D14"/>
    <mergeCell ref="E11:E14"/>
    <mergeCell ref="J15:J16"/>
    <mergeCell ref="D15:D16"/>
    <mergeCell ref="A25:A26"/>
    <mergeCell ref="B25:B26"/>
    <mergeCell ref="J44:J47"/>
    <mergeCell ref="A22:A23"/>
    <mergeCell ref="B22:B23"/>
    <mergeCell ref="C22:C23"/>
    <mergeCell ref="E22:E23"/>
    <mergeCell ref="J22:J23"/>
    <mergeCell ref="D25:D26"/>
    <mergeCell ref="E25:E26"/>
    <mergeCell ref="C25:C26"/>
    <mergeCell ref="J25:J26"/>
    <mergeCell ref="J33:J37"/>
    <mergeCell ref="A38:A42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6E7F-09D9-4146-A869-1C2F1477EAB4}">
  <dimension ref="A1:P82"/>
  <sheetViews>
    <sheetView topLeftCell="A41" zoomScaleNormal="100" workbookViewId="0">
      <selection activeCell="D10" sqref="D10:D11"/>
    </sheetView>
  </sheetViews>
  <sheetFormatPr baseColWidth="10" defaultRowHeight="16"/>
  <cols>
    <col min="1" max="1" width="13" customWidth="1"/>
    <col min="2" max="2" width="14.33203125" customWidth="1"/>
    <col min="3" max="3" width="21.6640625" customWidth="1"/>
    <col min="4" max="4" width="30.83203125" customWidth="1"/>
    <col min="5" max="5" width="24.5" bestFit="1" customWidth="1"/>
    <col min="6" max="6" width="34.5" customWidth="1"/>
    <col min="10" max="10" width="14.83203125" customWidth="1"/>
  </cols>
  <sheetData>
    <row r="1" spans="1:16" ht="16" customHeight="1">
      <c r="A1" s="285" t="s">
        <v>43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6" ht="16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6" ht="17" customHeight="1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6" ht="32">
      <c r="A6" s="73" t="s">
        <v>0</v>
      </c>
      <c r="B6" s="73" t="s">
        <v>1</v>
      </c>
      <c r="C6" s="74" t="s">
        <v>2</v>
      </c>
      <c r="D6" s="75" t="s">
        <v>3</v>
      </c>
      <c r="E6" s="76" t="s">
        <v>4</v>
      </c>
      <c r="F6" s="75" t="s">
        <v>5</v>
      </c>
      <c r="G6" s="75" t="s">
        <v>6</v>
      </c>
      <c r="H6" s="75" t="s">
        <v>7</v>
      </c>
      <c r="I6" s="75" t="s">
        <v>8</v>
      </c>
      <c r="J6" s="75" t="s">
        <v>9</v>
      </c>
      <c r="K6" s="75" t="s">
        <v>10</v>
      </c>
      <c r="L6" s="77" t="s">
        <v>11</v>
      </c>
      <c r="M6" s="75" t="s">
        <v>12</v>
      </c>
    </row>
    <row r="7" spans="1:16" s="22" customFormat="1" ht="17">
      <c r="A7" s="20" t="s">
        <v>140</v>
      </c>
      <c r="B7" s="20" t="s">
        <v>272</v>
      </c>
      <c r="C7" s="20" t="s">
        <v>161</v>
      </c>
      <c r="D7" s="20" t="s">
        <v>59</v>
      </c>
      <c r="E7" s="20" t="s">
        <v>244</v>
      </c>
      <c r="F7" s="27" t="s">
        <v>123</v>
      </c>
      <c r="G7" s="24">
        <v>5.44</v>
      </c>
      <c r="H7" s="93">
        <v>250</v>
      </c>
      <c r="I7" s="26">
        <v>300</v>
      </c>
      <c r="J7" s="65" t="s">
        <v>80</v>
      </c>
      <c r="K7" s="26">
        <v>0</v>
      </c>
      <c r="L7" s="67">
        <f t="shared" ref="L7:L41" si="0">(I7-H7)*G7-K7</f>
        <v>272</v>
      </c>
      <c r="M7" s="23">
        <f t="shared" ref="M7:M28" si="1">G7*I7</f>
        <v>1632.0000000000002</v>
      </c>
    </row>
    <row r="8" spans="1:16" s="6" customFormat="1" ht="17" customHeight="1">
      <c r="A8" s="276" t="s">
        <v>124</v>
      </c>
      <c r="B8" s="276" t="s">
        <v>320</v>
      </c>
      <c r="C8" s="279" t="s">
        <v>214</v>
      </c>
      <c r="D8" s="276" t="s">
        <v>321</v>
      </c>
      <c r="E8" s="276" t="s">
        <v>96</v>
      </c>
      <c r="F8" s="68" t="s">
        <v>97</v>
      </c>
      <c r="G8" s="24">
        <v>0.85</v>
      </c>
      <c r="H8" s="96">
        <v>120</v>
      </c>
      <c r="I8" s="69">
        <v>375</v>
      </c>
      <c r="J8" s="274" t="s">
        <v>103</v>
      </c>
      <c r="K8" s="93">
        <v>110</v>
      </c>
      <c r="L8" s="23">
        <f t="shared" si="0"/>
        <v>106.75</v>
      </c>
      <c r="M8" s="23">
        <f t="shared" si="1"/>
        <v>318.75</v>
      </c>
      <c r="N8" s="110"/>
      <c r="O8" s="111"/>
      <c r="P8" s="111"/>
    </row>
    <row r="9" spans="1:16" s="6" customFormat="1">
      <c r="A9" s="277"/>
      <c r="B9" s="277"/>
      <c r="C9" s="280"/>
      <c r="D9" s="277"/>
      <c r="E9" s="277"/>
      <c r="F9" s="68" t="s">
        <v>98</v>
      </c>
      <c r="G9" s="24">
        <v>1.1000000000000001</v>
      </c>
      <c r="H9" s="96">
        <v>290</v>
      </c>
      <c r="I9" s="69">
        <v>525</v>
      </c>
      <c r="J9" s="275"/>
      <c r="K9" s="93">
        <v>110</v>
      </c>
      <c r="L9" s="23">
        <f t="shared" si="0"/>
        <v>148.5</v>
      </c>
      <c r="M9" s="23">
        <f t="shared" si="1"/>
        <v>577.5</v>
      </c>
      <c r="N9" s="110"/>
      <c r="O9" s="111"/>
      <c r="P9" s="111"/>
    </row>
    <row r="10" spans="1:16" s="22" customFormat="1" ht="17" customHeight="1">
      <c r="A10" s="276" t="s">
        <v>143</v>
      </c>
      <c r="B10" s="276" t="s">
        <v>223</v>
      </c>
      <c r="C10" s="276" t="s">
        <v>160</v>
      </c>
      <c r="D10" s="276" t="s">
        <v>144</v>
      </c>
      <c r="E10" s="276" t="s">
        <v>222</v>
      </c>
      <c r="F10" s="27" t="s">
        <v>145</v>
      </c>
      <c r="G10" s="24">
        <v>3.92</v>
      </c>
      <c r="H10" s="102">
        <v>70</v>
      </c>
      <c r="I10" s="26">
        <v>130</v>
      </c>
      <c r="J10" s="274" t="s">
        <v>55</v>
      </c>
      <c r="K10" s="105">
        <v>200</v>
      </c>
      <c r="L10" s="101">
        <f t="shared" si="0"/>
        <v>35.199999999999989</v>
      </c>
      <c r="M10" s="98">
        <f t="shared" si="1"/>
        <v>509.59999999999997</v>
      </c>
    </row>
    <row r="11" spans="1:16" s="22" customFormat="1" ht="17" customHeight="1">
      <c r="A11" s="277"/>
      <c r="B11" s="277"/>
      <c r="C11" s="277"/>
      <c r="D11" s="277"/>
      <c r="E11" s="277"/>
      <c r="F11" s="27" t="s">
        <v>221</v>
      </c>
      <c r="G11" s="99">
        <v>7.38</v>
      </c>
      <c r="H11" s="102">
        <v>30</v>
      </c>
      <c r="I11" s="26">
        <v>80</v>
      </c>
      <c r="J11" s="275"/>
      <c r="K11" s="105">
        <v>150</v>
      </c>
      <c r="L11" s="101">
        <f t="shared" si="0"/>
        <v>219</v>
      </c>
      <c r="M11" s="98">
        <f t="shared" si="1"/>
        <v>590.4</v>
      </c>
    </row>
    <row r="12" spans="1:16" s="22" customFormat="1" ht="17">
      <c r="A12" s="20" t="s">
        <v>146</v>
      </c>
      <c r="B12" s="20" t="s">
        <v>335</v>
      </c>
      <c r="C12" s="20" t="s">
        <v>226</v>
      </c>
      <c r="D12" s="20" t="s">
        <v>147</v>
      </c>
      <c r="E12" s="20" t="s">
        <v>148</v>
      </c>
      <c r="F12" s="27" t="s">
        <v>149</v>
      </c>
      <c r="G12" s="99">
        <v>20.48</v>
      </c>
      <c r="H12" s="20">
        <v>0</v>
      </c>
      <c r="I12" s="26">
        <v>330</v>
      </c>
      <c r="J12" s="66" t="s">
        <v>67</v>
      </c>
      <c r="K12" s="105">
        <v>1900</v>
      </c>
      <c r="L12" s="101">
        <f t="shared" si="0"/>
        <v>4858.4000000000005</v>
      </c>
      <c r="M12" s="98">
        <f t="shared" si="1"/>
        <v>6758.4000000000005</v>
      </c>
    </row>
    <row r="13" spans="1:16" s="22" customFormat="1">
      <c r="A13" s="276" t="s">
        <v>158</v>
      </c>
      <c r="B13" s="276" t="s">
        <v>217</v>
      </c>
      <c r="C13" s="276" t="s">
        <v>154</v>
      </c>
      <c r="D13" s="276" t="s">
        <v>151</v>
      </c>
      <c r="E13" s="276" t="s">
        <v>152</v>
      </c>
      <c r="F13" s="27" t="s">
        <v>170</v>
      </c>
      <c r="G13" s="24">
        <v>4.54</v>
      </c>
      <c r="H13" s="93">
        <v>90</v>
      </c>
      <c r="I13" s="26">
        <v>130</v>
      </c>
      <c r="J13" s="274" t="s">
        <v>220</v>
      </c>
      <c r="K13" s="85">
        <v>0</v>
      </c>
      <c r="L13" s="67">
        <f t="shared" si="0"/>
        <v>181.6</v>
      </c>
      <c r="M13" s="98">
        <f t="shared" si="1"/>
        <v>590.20000000000005</v>
      </c>
    </row>
    <row r="14" spans="1:16" s="22" customFormat="1">
      <c r="A14" s="281"/>
      <c r="B14" s="281"/>
      <c r="C14" s="281"/>
      <c r="D14" s="281"/>
      <c r="E14" s="281"/>
      <c r="F14" s="27" t="s">
        <v>153</v>
      </c>
      <c r="G14" s="24">
        <v>14.56</v>
      </c>
      <c r="H14" s="93">
        <v>45</v>
      </c>
      <c r="I14" s="26">
        <v>80</v>
      </c>
      <c r="J14" s="278"/>
      <c r="K14" s="85">
        <v>400</v>
      </c>
      <c r="L14" s="67">
        <f t="shared" si="0"/>
        <v>109.60000000000002</v>
      </c>
      <c r="M14" s="98">
        <f t="shared" si="1"/>
        <v>1164.8</v>
      </c>
    </row>
    <row r="15" spans="1:16" s="22" customFormat="1">
      <c r="A15" s="276" t="s">
        <v>157</v>
      </c>
      <c r="B15" s="276" t="s">
        <v>224</v>
      </c>
      <c r="C15" s="276" t="s">
        <v>159</v>
      </c>
      <c r="D15" s="276" t="s">
        <v>53</v>
      </c>
      <c r="E15" s="276" t="s">
        <v>225</v>
      </c>
      <c r="F15" s="25" t="s">
        <v>54</v>
      </c>
      <c r="G15" s="24">
        <v>1.96</v>
      </c>
      <c r="H15" s="85">
        <v>203</v>
      </c>
      <c r="I15" s="26">
        <v>260</v>
      </c>
      <c r="J15" s="274" t="s">
        <v>55</v>
      </c>
      <c r="K15" s="85">
        <v>100</v>
      </c>
      <c r="L15" s="23">
        <f t="shared" si="0"/>
        <v>11.719999999999999</v>
      </c>
      <c r="M15" s="23">
        <f t="shared" si="1"/>
        <v>509.59999999999997</v>
      </c>
    </row>
    <row r="16" spans="1:16" s="6" customFormat="1">
      <c r="A16" s="281"/>
      <c r="B16" s="281"/>
      <c r="C16" s="281"/>
      <c r="D16" s="281"/>
      <c r="E16" s="281"/>
      <c r="F16" s="25" t="s">
        <v>56</v>
      </c>
      <c r="G16" s="24">
        <v>5.0999999999999996</v>
      </c>
      <c r="H16" s="85">
        <v>228</v>
      </c>
      <c r="I16" s="26">
        <v>295</v>
      </c>
      <c r="J16" s="278"/>
      <c r="K16" s="85">
        <v>200</v>
      </c>
      <c r="L16" s="23">
        <f t="shared" si="0"/>
        <v>141.69999999999999</v>
      </c>
      <c r="M16" s="23">
        <f t="shared" si="1"/>
        <v>1504.5</v>
      </c>
    </row>
    <row r="17" spans="1:14" s="6" customFormat="1">
      <c r="A17" s="281"/>
      <c r="B17" s="281"/>
      <c r="C17" s="281"/>
      <c r="D17" s="281"/>
      <c r="E17" s="281"/>
      <c r="F17" s="25" t="s">
        <v>69</v>
      </c>
      <c r="G17" s="24">
        <v>1.17</v>
      </c>
      <c r="H17" s="85">
        <v>108</v>
      </c>
      <c r="I17" s="26">
        <v>160</v>
      </c>
      <c r="J17" s="278"/>
      <c r="K17" s="85">
        <v>0</v>
      </c>
      <c r="L17" s="23">
        <f t="shared" si="0"/>
        <v>60.839999999999996</v>
      </c>
      <c r="M17" s="23">
        <f t="shared" si="1"/>
        <v>187.2</v>
      </c>
    </row>
    <row r="18" spans="1:14" s="6" customFormat="1">
      <c r="A18" s="281"/>
      <c r="B18" s="281"/>
      <c r="C18" s="281"/>
      <c r="D18" s="281"/>
      <c r="E18" s="281"/>
      <c r="F18" s="25" t="s">
        <v>212</v>
      </c>
      <c r="G18" s="24">
        <v>3.03</v>
      </c>
      <c r="H18" s="85">
        <v>73</v>
      </c>
      <c r="I18" s="26">
        <v>130</v>
      </c>
      <c r="J18" s="278"/>
      <c r="K18" s="85">
        <v>50</v>
      </c>
      <c r="L18" s="23">
        <f t="shared" si="0"/>
        <v>122.70999999999998</v>
      </c>
      <c r="M18" s="23">
        <f t="shared" si="1"/>
        <v>393.9</v>
      </c>
    </row>
    <row r="19" spans="1:14" s="6" customFormat="1" ht="17" customHeight="1">
      <c r="A19" s="281"/>
      <c r="B19" s="281"/>
      <c r="C19" s="281"/>
      <c r="D19" s="281"/>
      <c r="E19" s="281"/>
      <c r="F19" s="25" t="s">
        <v>66</v>
      </c>
      <c r="G19" s="24">
        <v>0.79</v>
      </c>
      <c r="H19" s="85">
        <v>53</v>
      </c>
      <c r="I19" s="26">
        <v>110</v>
      </c>
      <c r="J19" s="278"/>
      <c r="K19" s="85">
        <v>0</v>
      </c>
      <c r="L19" s="23">
        <f t="shared" si="0"/>
        <v>45.03</v>
      </c>
      <c r="M19" s="23">
        <f t="shared" si="1"/>
        <v>86.9</v>
      </c>
    </row>
    <row r="20" spans="1:14" s="6" customFormat="1" ht="17" customHeight="1">
      <c r="A20" s="281"/>
      <c r="B20" s="281"/>
      <c r="C20" s="281"/>
      <c r="D20" s="281"/>
      <c r="E20" s="281"/>
      <c r="F20" s="25" t="s">
        <v>213</v>
      </c>
      <c r="G20" s="24">
        <v>0.7</v>
      </c>
      <c r="H20" s="85">
        <v>50</v>
      </c>
      <c r="I20" s="26">
        <v>100</v>
      </c>
      <c r="J20" s="278"/>
      <c r="K20" s="85">
        <v>0</v>
      </c>
      <c r="L20" s="23">
        <f t="shared" si="0"/>
        <v>35</v>
      </c>
      <c r="M20" s="23">
        <f t="shared" si="1"/>
        <v>70</v>
      </c>
    </row>
    <row r="21" spans="1:14" s="22" customFormat="1">
      <c r="A21" s="277"/>
      <c r="B21" s="277"/>
      <c r="C21" s="277"/>
      <c r="D21" s="277"/>
      <c r="E21" s="277"/>
      <c r="F21" s="25" t="s">
        <v>57</v>
      </c>
      <c r="G21" s="24">
        <v>1.85</v>
      </c>
      <c r="H21" s="85">
        <v>33</v>
      </c>
      <c r="I21" s="26">
        <v>80</v>
      </c>
      <c r="J21" s="275"/>
      <c r="K21" s="85">
        <v>0</v>
      </c>
      <c r="L21" s="23">
        <f t="shared" si="0"/>
        <v>86.95</v>
      </c>
      <c r="M21" s="23">
        <f t="shared" si="1"/>
        <v>148</v>
      </c>
    </row>
    <row r="22" spans="1:14" s="22" customFormat="1">
      <c r="A22" s="276" t="s">
        <v>162</v>
      </c>
      <c r="B22" s="276" t="s">
        <v>218</v>
      </c>
      <c r="C22" s="279" t="s">
        <v>169</v>
      </c>
      <c r="D22" s="276" t="s">
        <v>109</v>
      </c>
      <c r="E22" s="276" t="s">
        <v>163</v>
      </c>
      <c r="F22" s="68" t="s">
        <v>56</v>
      </c>
      <c r="G22" s="24">
        <v>0</v>
      </c>
      <c r="H22" s="93">
        <v>225</v>
      </c>
      <c r="I22" s="26">
        <v>295</v>
      </c>
      <c r="J22" s="274" t="s">
        <v>67</v>
      </c>
      <c r="K22" s="93">
        <v>0</v>
      </c>
      <c r="L22" s="23">
        <f t="shared" si="0"/>
        <v>0</v>
      </c>
      <c r="M22" s="62">
        <f t="shared" si="1"/>
        <v>0</v>
      </c>
    </row>
    <row r="23" spans="1:14" s="22" customFormat="1">
      <c r="A23" s="281"/>
      <c r="B23" s="281"/>
      <c r="C23" s="284"/>
      <c r="D23" s="281"/>
      <c r="E23" s="281"/>
      <c r="F23" s="68" t="s">
        <v>54</v>
      </c>
      <c r="G23" s="24">
        <v>4.5599999999999996</v>
      </c>
      <c r="H23" s="93">
        <v>190</v>
      </c>
      <c r="I23" s="26">
        <v>260</v>
      </c>
      <c r="J23" s="278"/>
      <c r="K23" s="93">
        <v>368</v>
      </c>
      <c r="L23" s="23">
        <f t="shared" si="0"/>
        <v>-48.800000000000011</v>
      </c>
      <c r="M23" s="62">
        <f t="shared" si="1"/>
        <v>1185.5999999999999</v>
      </c>
    </row>
    <row r="24" spans="1:14" s="22" customFormat="1">
      <c r="A24" s="281"/>
      <c r="B24" s="281"/>
      <c r="C24" s="284"/>
      <c r="D24" s="281"/>
      <c r="E24" s="281"/>
      <c r="F24" s="68" t="s">
        <v>68</v>
      </c>
      <c r="G24" s="24">
        <v>15.32</v>
      </c>
      <c r="H24" s="96">
        <v>145</v>
      </c>
      <c r="I24" s="69">
        <v>210</v>
      </c>
      <c r="J24" s="278"/>
      <c r="K24" s="93">
        <v>367</v>
      </c>
      <c r="L24" s="23">
        <f t="shared" si="0"/>
        <v>628.80000000000007</v>
      </c>
      <c r="M24" s="23">
        <f t="shared" si="1"/>
        <v>3217.2000000000003</v>
      </c>
    </row>
    <row r="25" spans="1:14" s="22" customFormat="1">
      <c r="A25" s="281"/>
      <c r="B25" s="281"/>
      <c r="C25" s="284"/>
      <c r="D25" s="281"/>
      <c r="E25" s="281"/>
      <c r="F25" s="68" t="s">
        <v>69</v>
      </c>
      <c r="G25" s="24">
        <v>0</v>
      </c>
      <c r="H25" s="96">
        <v>95</v>
      </c>
      <c r="I25" s="69">
        <v>160</v>
      </c>
      <c r="J25" s="278"/>
      <c r="K25" s="93">
        <v>0</v>
      </c>
      <c r="L25" s="23">
        <f t="shared" si="0"/>
        <v>0</v>
      </c>
      <c r="M25" s="23">
        <f t="shared" si="1"/>
        <v>0</v>
      </c>
    </row>
    <row r="26" spans="1:14" s="22" customFormat="1">
      <c r="A26" s="277"/>
      <c r="B26" s="277"/>
      <c r="C26" s="280"/>
      <c r="D26" s="277"/>
      <c r="E26" s="277"/>
      <c r="F26" s="68" t="s">
        <v>70</v>
      </c>
      <c r="G26" s="24">
        <v>0</v>
      </c>
      <c r="H26" s="96">
        <v>45</v>
      </c>
      <c r="I26" s="69">
        <v>110</v>
      </c>
      <c r="J26" s="275"/>
      <c r="K26" s="93">
        <v>0</v>
      </c>
      <c r="L26" s="23">
        <f t="shared" si="0"/>
        <v>0</v>
      </c>
      <c r="M26" s="23">
        <f t="shared" si="1"/>
        <v>0</v>
      </c>
    </row>
    <row r="27" spans="1:14" s="6" customFormat="1">
      <c r="A27" s="276" t="s">
        <v>177</v>
      </c>
      <c r="B27" s="276" t="s">
        <v>320</v>
      </c>
      <c r="C27" s="274" t="s">
        <v>185</v>
      </c>
      <c r="D27" s="276" t="s">
        <v>95</v>
      </c>
      <c r="E27" s="276" t="s">
        <v>96</v>
      </c>
      <c r="F27" s="25" t="s">
        <v>97</v>
      </c>
      <c r="G27" s="24">
        <v>2.2599999999999998</v>
      </c>
      <c r="H27" s="85">
        <v>120</v>
      </c>
      <c r="I27" s="26">
        <v>375</v>
      </c>
      <c r="J27" s="274" t="s">
        <v>103</v>
      </c>
      <c r="K27" s="85">
        <v>110</v>
      </c>
      <c r="L27" s="23">
        <f t="shared" si="0"/>
        <v>466.29999999999995</v>
      </c>
      <c r="M27" s="23">
        <f t="shared" si="1"/>
        <v>847.49999999999989</v>
      </c>
    </row>
    <row r="28" spans="1:14" s="6" customFormat="1">
      <c r="A28" s="277"/>
      <c r="B28" s="277"/>
      <c r="C28" s="275"/>
      <c r="D28" s="277"/>
      <c r="E28" s="277"/>
      <c r="F28" s="25" t="s">
        <v>98</v>
      </c>
      <c r="G28" s="24">
        <v>0.75</v>
      </c>
      <c r="H28" s="85">
        <v>290</v>
      </c>
      <c r="I28" s="26">
        <v>525</v>
      </c>
      <c r="J28" s="275"/>
      <c r="K28" s="85">
        <v>110</v>
      </c>
      <c r="L28" s="23">
        <f t="shared" si="0"/>
        <v>66.25</v>
      </c>
      <c r="M28" s="23">
        <f t="shared" si="1"/>
        <v>393.75</v>
      </c>
    </row>
    <row r="29" spans="1:14" s="22" customFormat="1">
      <c r="A29" s="20" t="s">
        <v>178</v>
      </c>
      <c r="B29" s="20" t="s">
        <v>322</v>
      </c>
      <c r="C29" s="20" t="s">
        <v>195</v>
      </c>
      <c r="D29" s="20" t="s">
        <v>112</v>
      </c>
      <c r="E29" s="20" t="s">
        <v>85</v>
      </c>
      <c r="F29" s="27" t="s">
        <v>179</v>
      </c>
      <c r="G29" s="24">
        <v>2.2650000000000001</v>
      </c>
      <c r="H29" s="93">
        <v>-130</v>
      </c>
      <c r="I29" s="93">
        <v>-70</v>
      </c>
      <c r="J29" s="61" t="s">
        <v>103</v>
      </c>
      <c r="K29" s="20">
        <v>-20</v>
      </c>
      <c r="L29" s="23">
        <f t="shared" si="0"/>
        <v>155.9</v>
      </c>
      <c r="M29" s="21">
        <f>G29*-H29</f>
        <v>294.45</v>
      </c>
      <c r="N29" s="112"/>
    </row>
    <row r="30" spans="1:14" s="22" customFormat="1">
      <c r="A30" s="276" t="s">
        <v>186</v>
      </c>
      <c r="B30" s="276" t="s">
        <v>334</v>
      </c>
      <c r="C30" s="276" t="s">
        <v>197</v>
      </c>
      <c r="D30" s="276" t="s">
        <v>188</v>
      </c>
      <c r="E30" s="276" t="s">
        <v>23</v>
      </c>
      <c r="F30" s="27" t="s">
        <v>187</v>
      </c>
      <c r="G30" s="99">
        <v>0.70199999999999996</v>
      </c>
      <c r="H30" s="106">
        <v>70</v>
      </c>
      <c r="I30" s="104">
        <v>120</v>
      </c>
      <c r="J30" s="276" t="s">
        <v>80</v>
      </c>
      <c r="K30" s="104">
        <v>0</v>
      </c>
      <c r="L30" s="23">
        <f t="shared" si="0"/>
        <v>35.099999999999994</v>
      </c>
      <c r="M30" s="21">
        <f>G30*I30</f>
        <v>84.24</v>
      </c>
      <c r="N30" s="112" t="s">
        <v>228</v>
      </c>
    </row>
    <row r="31" spans="1:14" s="22" customFormat="1">
      <c r="A31" s="281"/>
      <c r="B31" s="281"/>
      <c r="C31" s="281"/>
      <c r="D31" s="281"/>
      <c r="E31" s="281"/>
      <c r="F31" s="27" t="s">
        <v>189</v>
      </c>
      <c r="G31" s="99">
        <v>0.71599999999999997</v>
      </c>
      <c r="H31" s="106">
        <v>0</v>
      </c>
      <c r="I31" s="104">
        <v>0</v>
      </c>
      <c r="J31" s="281"/>
      <c r="K31" s="104">
        <v>0</v>
      </c>
      <c r="L31" s="23">
        <f t="shared" si="0"/>
        <v>0</v>
      </c>
      <c r="M31" s="21">
        <f>G31*-H31</f>
        <v>0</v>
      </c>
    </row>
    <row r="32" spans="1:14" s="22" customFormat="1">
      <c r="A32" s="277"/>
      <c r="B32" s="277"/>
      <c r="C32" s="277"/>
      <c r="D32" s="277"/>
      <c r="E32" s="277"/>
      <c r="F32" s="27" t="s">
        <v>190</v>
      </c>
      <c r="G32" s="99">
        <v>0.253</v>
      </c>
      <c r="H32" s="106">
        <v>20</v>
      </c>
      <c r="I32" s="104">
        <v>120</v>
      </c>
      <c r="J32" s="277"/>
      <c r="K32" s="104">
        <v>0</v>
      </c>
      <c r="L32" s="23">
        <f t="shared" si="0"/>
        <v>25.3</v>
      </c>
      <c r="M32" s="21">
        <f t="shared" ref="M32:M40" si="2">G32*I32</f>
        <v>30.36</v>
      </c>
    </row>
    <row r="33" spans="1:13" s="112" customFormat="1" ht="34">
      <c r="A33" s="116" t="s">
        <v>191</v>
      </c>
      <c r="B33" s="119" t="s">
        <v>426</v>
      </c>
      <c r="C33" s="116" t="s">
        <v>301</v>
      </c>
      <c r="D33" s="116" t="s">
        <v>192</v>
      </c>
      <c r="E33" s="116" t="s">
        <v>341</v>
      </c>
      <c r="F33" s="122" t="s">
        <v>193</v>
      </c>
      <c r="G33" s="123">
        <v>13.93</v>
      </c>
      <c r="H33" s="124">
        <v>280</v>
      </c>
      <c r="I33" s="125">
        <v>200</v>
      </c>
      <c r="J33" s="126" t="s">
        <v>48</v>
      </c>
      <c r="K33" s="124">
        <v>1880</v>
      </c>
      <c r="L33" s="113">
        <f t="shared" si="0"/>
        <v>-2994.4</v>
      </c>
      <c r="M33" s="113">
        <f t="shared" si="2"/>
        <v>2786</v>
      </c>
    </row>
    <row r="34" spans="1:13" s="22" customFormat="1">
      <c r="A34" s="276" t="s">
        <v>194</v>
      </c>
      <c r="B34" s="276" t="s">
        <v>320</v>
      </c>
      <c r="C34" s="274" t="s">
        <v>229</v>
      </c>
      <c r="D34" s="276" t="s">
        <v>95</v>
      </c>
      <c r="E34" s="276" t="s">
        <v>96</v>
      </c>
      <c r="F34" s="25" t="s">
        <v>97</v>
      </c>
      <c r="G34" s="24">
        <v>1.62</v>
      </c>
      <c r="H34" s="85">
        <v>120</v>
      </c>
      <c r="I34" s="26">
        <v>375</v>
      </c>
      <c r="J34" s="274" t="s">
        <v>103</v>
      </c>
      <c r="K34" s="85">
        <v>110</v>
      </c>
      <c r="L34" s="23">
        <f t="shared" si="0"/>
        <v>303.10000000000002</v>
      </c>
      <c r="M34" s="23">
        <f t="shared" si="2"/>
        <v>607.5</v>
      </c>
    </row>
    <row r="35" spans="1:13" s="6" customFormat="1">
      <c r="A35" s="277"/>
      <c r="B35" s="277"/>
      <c r="C35" s="275"/>
      <c r="D35" s="277"/>
      <c r="E35" s="277"/>
      <c r="F35" s="25" t="s">
        <v>98</v>
      </c>
      <c r="G35" s="24">
        <v>1.0900000000000001</v>
      </c>
      <c r="H35" s="85">
        <v>290</v>
      </c>
      <c r="I35" s="26">
        <v>525</v>
      </c>
      <c r="J35" s="275"/>
      <c r="K35" s="85">
        <v>110</v>
      </c>
      <c r="L35" s="23">
        <f t="shared" si="0"/>
        <v>146.15000000000003</v>
      </c>
      <c r="M35" s="23">
        <f t="shared" si="2"/>
        <v>572.25</v>
      </c>
    </row>
    <row r="36" spans="1:13" s="6" customFormat="1">
      <c r="A36" s="276" t="s">
        <v>206</v>
      </c>
      <c r="B36" s="279" t="s">
        <v>314</v>
      </c>
      <c r="C36" s="274" t="s">
        <v>235</v>
      </c>
      <c r="D36" s="276" t="s">
        <v>207</v>
      </c>
      <c r="E36" s="276" t="s">
        <v>210</v>
      </c>
      <c r="F36" s="25" t="s">
        <v>208</v>
      </c>
      <c r="G36" s="99">
        <v>4.3</v>
      </c>
      <c r="H36" s="105">
        <v>120</v>
      </c>
      <c r="I36" s="100">
        <v>265</v>
      </c>
      <c r="J36" s="274" t="s">
        <v>67</v>
      </c>
      <c r="K36" s="105">
        <v>147</v>
      </c>
      <c r="L36" s="23">
        <f t="shared" si="0"/>
        <v>476.5</v>
      </c>
      <c r="M36" s="23">
        <f t="shared" si="2"/>
        <v>1139.5</v>
      </c>
    </row>
    <row r="37" spans="1:13" s="6" customFormat="1">
      <c r="A37" s="281"/>
      <c r="B37" s="284"/>
      <c r="C37" s="278"/>
      <c r="D37" s="281"/>
      <c r="E37" s="281"/>
      <c r="F37" s="25" t="s">
        <v>209</v>
      </c>
      <c r="G37" s="99">
        <v>4.7300000000000004</v>
      </c>
      <c r="H37" s="105">
        <v>120</v>
      </c>
      <c r="I37" s="100">
        <v>215</v>
      </c>
      <c r="J37" s="278"/>
      <c r="K37" s="105">
        <v>147</v>
      </c>
      <c r="L37" s="23">
        <f t="shared" si="0"/>
        <v>302.35000000000002</v>
      </c>
      <c r="M37" s="23">
        <f t="shared" si="2"/>
        <v>1016.95</v>
      </c>
    </row>
    <row r="38" spans="1:13" s="6" customFormat="1">
      <c r="A38" s="281"/>
      <c r="B38" s="284"/>
      <c r="C38" s="278"/>
      <c r="D38" s="281"/>
      <c r="E38" s="281"/>
      <c r="F38" s="25" t="s">
        <v>256</v>
      </c>
      <c r="G38" s="99">
        <v>1.29</v>
      </c>
      <c r="H38" s="105">
        <v>20</v>
      </c>
      <c r="I38" s="100">
        <v>215</v>
      </c>
      <c r="J38" s="278"/>
      <c r="K38" s="105">
        <v>147</v>
      </c>
      <c r="L38" s="23">
        <f t="shared" si="0"/>
        <v>104.55000000000001</v>
      </c>
      <c r="M38" s="23">
        <f t="shared" si="2"/>
        <v>277.35000000000002</v>
      </c>
    </row>
    <row r="39" spans="1:13" s="6" customFormat="1">
      <c r="A39" s="281"/>
      <c r="B39" s="284"/>
      <c r="C39" s="278"/>
      <c r="D39" s="281"/>
      <c r="E39" s="281"/>
      <c r="F39" s="25" t="s">
        <v>70</v>
      </c>
      <c r="G39" s="99">
        <v>0.53</v>
      </c>
      <c r="H39" s="106">
        <v>20</v>
      </c>
      <c r="I39" s="104">
        <v>115</v>
      </c>
      <c r="J39" s="278"/>
      <c r="K39" s="105">
        <v>147</v>
      </c>
      <c r="L39" s="23">
        <f t="shared" si="0"/>
        <v>-96.65</v>
      </c>
      <c r="M39" s="23">
        <f t="shared" si="2"/>
        <v>60.95</v>
      </c>
    </row>
    <row r="40" spans="1:13" s="6" customFormat="1">
      <c r="A40" s="281"/>
      <c r="B40" s="284"/>
      <c r="C40" s="278"/>
      <c r="D40" s="281"/>
      <c r="E40" s="281"/>
      <c r="F40" s="25" t="s">
        <v>170</v>
      </c>
      <c r="G40" s="99">
        <v>3.01</v>
      </c>
      <c r="H40" s="106">
        <v>40</v>
      </c>
      <c r="I40" s="104">
        <v>135</v>
      </c>
      <c r="J40" s="278"/>
      <c r="K40" s="105">
        <v>0</v>
      </c>
      <c r="L40" s="23">
        <f t="shared" si="0"/>
        <v>285.95</v>
      </c>
      <c r="M40" s="23">
        <f t="shared" si="2"/>
        <v>406.34999999999997</v>
      </c>
    </row>
    <row r="41" spans="1:13" s="6" customFormat="1">
      <c r="A41" s="281"/>
      <c r="B41" s="284"/>
      <c r="C41" s="278"/>
      <c r="D41" s="281"/>
      <c r="E41" s="281"/>
      <c r="F41" s="25" t="s">
        <v>153</v>
      </c>
      <c r="G41" s="99">
        <v>0.86</v>
      </c>
      <c r="H41" s="106">
        <v>-10</v>
      </c>
      <c r="I41" s="104">
        <v>85</v>
      </c>
      <c r="J41" s="278"/>
      <c r="K41" s="105">
        <v>147</v>
      </c>
      <c r="L41" s="23">
        <f t="shared" si="0"/>
        <v>-65.3</v>
      </c>
      <c r="M41" s="23"/>
    </row>
    <row r="42" spans="1:13" s="6" customFormat="1">
      <c r="A42" s="277"/>
      <c r="B42" s="280"/>
      <c r="C42" s="275"/>
      <c r="D42" s="277"/>
      <c r="E42" s="277"/>
      <c r="F42" s="25" t="s">
        <v>313</v>
      </c>
      <c r="G42" s="99"/>
      <c r="H42" s="106"/>
      <c r="I42" s="104"/>
      <c r="J42" s="275"/>
      <c r="K42" s="105">
        <v>0</v>
      </c>
      <c r="L42" s="113">
        <v>-367.5</v>
      </c>
      <c r="M42" s="23">
        <f t="shared" ref="M42:M74" si="3">G42*I42</f>
        <v>0</v>
      </c>
    </row>
    <row r="43" spans="1:13" s="6" customFormat="1">
      <c r="A43" s="276" t="s">
        <v>216</v>
      </c>
      <c r="B43" s="276" t="s">
        <v>336</v>
      </c>
      <c r="C43" s="279" t="s">
        <v>289</v>
      </c>
      <c r="D43" s="276" t="s">
        <v>109</v>
      </c>
      <c r="E43" s="276" t="s">
        <v>274</v>
      </c>
      <c r="F43" s="68" t="s">
        <v>56</v>
      </c>
      <c r="G43" s="24">
        <v>0</v>
      </c>
      <c r="H43" s="93">
        <v>225</v>
      </c>
      <c r="I43" s="26">
        <v>300</v>
      </c>
      <c r="J43" s="274" t="s">
        <v>67</v>
      </c>
      <c r="K43" s="93">
        <v>184</v>
      </c>
      <c r="L43" s="23">
        <f t="shared" ref="L43:L74" si="4">(I43-H43)*G43-K43</f>
        <v>-184</v>
      </c>
      <c r="M43" s="62">
        <f t="shared" si="3"/>
        <v>0</v>
      </c>
    </row>
    <row r="44" spans="1:13" s="6" customFormat="1">
      <c r="A44" s="281"/>
      <c r="B44" s="281"/>
      <c r="C44" s="284"/>
      <c r="D44" s="281"/>
      <c r="E44" s="281"/>
      <c r="F44" s="68" t="s">
        <v>54</v>
      </c>
      <c r="G44" s="24">
        <v>0</v>
      </c>
      <c r="H44" s="93">
        <v>190</v>
      </c>
      <c r="I44" s="26">
        <v>265</v>
      </c>
      <c r="J44" s="278"/>
      <c r="K44" s="93">
        <v>184</v>
      </c>
      <c r="L44" s="23">
        <f t="shared" si="4"/>
        <v>-184</v>
      </c>
      <c r="M44" s="62">
        <f t="shared" si="3"/>
        <v>0</v>
      </c>
    </row>
    <row r="45" spans="1:13" s="6" customFormat="1">
      <c r="A45" s="281"/>
      <c r="B45" s="281"/>
      <c r="C45" s="284"/>
      <c r="D45" s="281"/>
      <c r="E45" s="281"/>
      <c r="F45" s="68" t="s">
        <v>68</v>
      </c>
      <c r="G45" s="24">
        <v>12.22</v>
      </c>
      <c r="H45" s="96">
        <v>141.5</v>
      </c>
      <c r="I45" s="69">
        <v>215</v>
      </c>
      <c r="J45" s="278"/>
      <c r="K45" s="93">
        <v>184</v>
      </c>
      <c r="L45" s="23">
        <f t="shared" si="4"/>
        <v>714.17000000000007</v>
      </c>
      <c r="M45" s="23">
        <f t="shared" si="3"/>
        <v>2627.3</v>
      </c>
    </row>
    <row r="46" spans="1:13" s="6" customFormat="1" ht="16" customHeight="1">
      <c r="A46" s="281"/>
      <c r="B46" s="281"/>
      <c r="C46" s="284"/>
      <c r="D46" s="281"/>
      <c r="E46" s="281"/>
      <c r="F46" s="68" t="s">
        <v>69</v>
      </c>
      <c r="G46" s="24">
        <v>4.5599999999999996</v>
      </c>
      <c r="H46" s="93">
        <v>91.5</v>
      </c>
      <c r="I46" s="26">
        <v>165</v>
      </c>
      <c r="J46" s="278"/>
      <c r="K46" s="93">
        <v>0</v>
      </c>
      <c r="L46" s="23">
        <f t="shared" si="4"/>
        <v>335.15999999999997</v>
      </c>
      <c r="M46" s="23">
        <f t="shared" si="3"/>
        <v>752.4</v>
      </c>
    </row>
    <row r="47" spans="1:13" s="6" customFormat="1">
      <c r="A47" s="277"/>
      <c r="B47" s="277"/>
      <c r="C47" s="280"/>
      <c r="D47" s="277"/>
      <c r="E47" s="277"/>
      <c r="F47" s="68" t="s">
        <v>70</v>
      </c>
      <c r="G47" s="24">
        <v>0</v>
      </c>
      <c r="H47" s="93">
        <v>45</v>
      </c>
      <c r="I47" s="26">
        <v>115</v>
      </c>
      <c r="J47" s="275"/>
      <c r="K47" s="93">
        <v>183</v>
      </c>
      <c r="L47" s="23">
        <f t="shared" si="4"/>
        <v>-183</v>
      </c>
      <c r="M47" s="23">
        <f t="shared" si="3"/>
        <v>0</v>
      </c>
    </row>
    <row r="48" spans="1:13" s="22" customFormat="1" ht="17" customHeight="1">
      <c r="A48" s="282" t="s">
        <v>241</v>
      </c>
      <c r="B48" s="282" t="s">
        <v>304</v>
      </c>
      <c r="C48" s="283" t="s">
        <v>242</v>
      </c>
      <c r="D48" s="20" t="s">
        <v>23</v>
      </c>
      <c r="E48" s="282" t="s">
        <v>249</v>
      </c>
      <c r="F48" s="25" t="s">
        <v>56</v>
      </c>
      <c r="G48" s="24">
        <v>8.16</v>
      </c>
      <c r="H48" s="93">
        <v>260</v>
      </c>
      <c r="I48" s="26">
        <v>352.8</v>
      </c>
      <c r="J48" s="283" t="s">
        <v>48</v>
      </c>
      <c r="K48" s="93">
        <v>180</v>
      </c>
      <c r="L48" s="23">
        <f t="shared" si="4"/>
        <v>577.24800000000016</v>
      </c>
      <c r="M48" s="23">
        <f t="shared" si="3"/>
        <v>2878.848</v>
      </c>
    </row>
    <row r="49" spans="1:16" s="22" customFormat="1">
      <c r="A49" s="282"/>
      <c r="B49" s="282"/>
      <c r="C49" s="283"/>
      <c r="D49" s="20" t="s">
        <v>112</v>
      </c>
      <c r="E49" s="282"/>
      <c r="F49" s="25" t="s">
        <v>56</v>
      </c>
      <c r="G49" s="24">
        <v>5.28</v>
      </c>
      <c r="H49" s="93">
        <v>183</v>
      </c>
      <c r="I49" s="26">
        <v>352.8</v>
      </c>
      <c r="J49" s="283"/>
      <c r="K49" s="93">
        <v>100</v>
      </c>
      <c r="L49" s="23">
        <f t="shared" si="4"/>
        <v>796.5440000000001</v>
      </c>
      <c r="M49" s="23">
        <f t="shared" si="3"/>
        <v>1862.7840000000001</v>
      </c>
    </row>
    <row r="50" spans="1:16" s="6" customFormat="1" ht="17">
      <c r="A50" s="61" t="s">
        <v>227</v>
      </c>
      <c r="B50" s="61" t="s">
        <v>247</v>
      </c>
      <c r="C50" s="65" t="s">
        <v>246</v>
      </c>
      <c r="D50" s="61" t="s">
        <v>230</v>
      </c>
      <c r="E50" s="61" t="s">
        <v>248</v>
      </c>
      <c r="F50" s="68" t="s">
        <v>231</v>
      </c>
      <c r="G50" s="99">
        <v>24.939</v>
      </c>
      <c r="H50" s="93">
        <v>835</v>
      </c>
      <c r="I50" s="26">
        <v>860</v>
      </c>
      <c r="J50" s="65" t="s">
        <v>80</v>
      </c>
      <c r="K50" s="104">
        <v>0</v>
      </c>
      <c r="L50" s="23">
        <f t="shared" si="4"/>
        <v>623.47500000000002</v>
      </c>
      <c r="M50" s="62">
        <f t="shared" si="3"/>
        <v>21447.54</v>
      </c>
    </row>
    <row r="51" spans="1:16" s="6" customFormat="1">
      <c r="A51" s="276" t="s">
        <v>234</v>
      </c>
      <c r="B51" s="276" t="s">
        <v>305</v>
      </c>
      <c r="C51" s="274" t="s">
        <v>251</v>
      </c>
      <c r="D51" s="61" t="s">
        <v>23</v>
      </c>
      <c r="E51" s="282" t="s">
        <v>250</v>
      </c>
      <c r="F51" s="25" t="s">
        <v>233</v>
      </c>
      <c r="G51" s="24">
        <v>14.585000000000001</v>
      </c>
      <c r="H51" s="93">
        <v>620</v>
      </c>
      <c r="I51" s="26">
        <v>700</v>
      </c>
      <c r="J51" s="283" t="s">
        <v>48</v>
      </c>
      <c r="K51" s="93">
        <v>400</v>
      </c>
      <c r="L51" s="23">
        <f t="shared" si="4"/>
        <v>766.80000000000018</v>
      </c>
      <c r="M51" s="23">
        <f t="shared" si="3"/>
        <v>10209.5</v>
      </c>
    </row>
    <row r="52" spans="1:16" s="6" customFormat="1">
      <c r="A52" s="277"/>
      <c r="B52" s="277"/>
      <c r="C52" s="275"/>
      <c r="D52" s="61" t="s">
        <v>106</v>
      </c>
      <c r="E52" s="282"/>
      <c r="F52" s="25" t="s">
        <v>233</v>
      </c>
      <c r="G52" s="24">
        <v>10.085000000000001</v>
      </c>
      <c r="H52" s="20">
        <v>626</v>
      </c>
      <c r="I52" s="26">
        <v>700</v>
      </c>
      <c r="J52" s="283"/>
      <c r="K52" s="93">
        <v>250</v>
      </c>
      <c r="L52" s="23">
        <f t="shared" si="4"/>
        <v>496.29000000000008</v>
      </c>
      <c r="M52" s="23">
        <f t="shared" si="3"/>
        <v>7059.5000000000009</v>
      </c>
    </row>
    <row r="53" spans="1:16" s="6" customFormat="1" ht="17">
      <c r="A53" s="61" t="s">
        <v>239</v>
      </c>
      <c r="B53" s="61" t="s">
        <v>277</v>
      </c>
      <c r="C53" s="65" t="s">
        <v>243</v>
      </c>
      <c r="D53" s="61" t="s">
        <v>236</v>
      </c>
      <c r="E53" s="20" t="s">
        <v>237</v>
      </c>
      <c r="F53" s="25" t="s">
        <v>238</v>
      </c>
      <c r="G53" s="99">
        <v>2.7</v>
      </c>
      <c r="H53" s="93">
        <v>380</v>
      </c>
      <c r="I53" s="26">
        <v>1060</v>
      </c>
      <c r="J53" s="65" t="s">
        <v>48</v>
      </c>
      <c r="K53" s="106">
        <v>275</v>
      </c>
      <c r="L53" s="62">
        <f t="shared" si="4"/>
        <v>1561.0000000000002</v>
      </c>
      <c r="M53" s="62">
        <f t="shared" si="3"/>
        <v>2862</v>
      </c>
    </row>
    <row r="54" spans="1:16" s="6" customFormat="1" ht="17">
      <c r="A54" s="61" t="s">
        <v>240</v>
      </c>
      <c r="B54" s="61" t="s">
        <v>278</v>
      </c>
      <c r="C54" s="65" t="s">
        <v>245</v>
      </c>
      <c r="D54" s="61" t="s">
        <v>236</v>
      </c>
      <c r="E54" s="20" t="s">
        <v>237</v>
      </c>
      <c r="F54" s="25" t="s">
        <v>238</v>
      </c>
      <c r="G54" s="99">
        <v>2.7</v>
      </c>
      <c r="H54" s="93">
        <v>380</v>
      </c>
      <c r="I54" s="26">
        <v>1060</v>
      </c>
      <c r="J54" s="65" t="s">
        <v>48</v>
      </c>
      <c r="K54" s="106">
        <v>275</v>
      </c>
      <c r="L54" s="62">
        <f t="shared" si="4"/>
        <v>1561.0000000000002</v>
      </c>
      <c r="M54" s="62">
        <f t="shared" si="3"/>
        <v>2862</v>
      </c>
    </row>
    <row r="55" spans="1:16" s="22" customFormat="1" ht="14" customHeight="1">
      <c r="A55" s="276" t="s">
        <v>255</v>
      </c>
      <c r="B55" s="276" t="s">
        <v>307</v>
      </c>
      <c r="C55" s="274" t="s">
        <v>257</v>
      </c>
      <c r="D55" s="276" t="s">
        <v>95</v>
      </c>
      <c r="E55" s="276" t="s">
        <v>308</v>
      </c>
      <c r="F55" s="25" t="s">
        <v>97</v>
      </c>
      <c r="G55" s="24">
        <v>2.0640000000000001</v>
      </c>
      <c r="H55" s="85">
        <v>120</v>
      </c>
      <c r="I55" s="26">
        <v>350</v>
      </c>
      <c r="J55" s="274" t="s">
        <v>48</v>
      </c>
      <c r="K55" s="85">
        <v>200</v>
      </c>
      <c r="L55" s="23">
        <f t="shared" si="4"/>
        <v>274.72000000000003</v>
      </c>
      <c r="M55" s="23">
        <f t="shared" si="3"/>
        <v>722.4</v>
      </c>
    </row>
    <row r="56" spans="1:16" s="6" customFormat="1">
      <c r="A56" s="277"/>
      <c r="B56" s="277"/>
      <c r="C56" s="275"/>
      <c r="D56" s="277"/>
      <c r="E56" s="277"/>
      <c r="F56" s="25" t="s">
        <v>98</v>
      </c>
      <c r="G56" s="24">
        <v>1.0529999999999999</v>
      </c>
      <c r="H56" s="85">
        <v>290</v>
      </c>
      <c r="I56" s="26">
        <v>550</v>
      </c>
      <c r="J56" s="275"/>
      <c r="K56" s="85">
        <v>180</v>
      </c>
      <c r="L56" s="23">
        <f t="shared" si="4"/>
        <v>93.779999999999973</v>
      </c>
      <c r="M56" s="23">
        <f t="shared" si="3"/>
        <v>579.15</v>
      </c>
    </row>
    <row r="57" spans="1:16" s="6" customFormat="1" ht="17">
      <c r="A57" s="61" t="s">
        <v>258</v>
      </c>
      <c r="B57" s="61" t="s">
        <v>299</v>
      </c>
      <c r="C57" s="65" t="s">
        <v>276</v>
      </c>
      <c r="D57" s="61" t="s">
        <v>40</v>
      </c>
      <c r="E57" s="61" t="s">
        <v>259</v>
      </c>
      <c r="F57" s="25" t="s">
        <v>260</v>
      </c>
      <c r="G57" s="99">
        <v>20.82</v>
      </c>
      <c r="H57" s="85">
        <v>300</v>
      </c>
      <c r="I57" s="26">
        <v>350</v>
      </c>
      <c r="J57" s="65" t="s">
        <v>13</v>
      </c>
      <c r="K57" s="105">
        <v>440</v>
      </c>
      <c r="L57" s="62">
        <f t="shared" si="4"/>
        <v>601</v>
      </c>
      <c r="M57" s="62">
        <f t="shared" si="3"/>
        <v>7287</v>
      </c>
    </row>
    <row r="58" spans="1:16" s="6" customFormat="1">
      <c r="A58" s="276" t="s">
        <v>261</v>
      </c>
      <c r="B58" s="276" t="s">
        <v>320</v>
      </c>
      <c r="C58" s="274" t="s">
        <v>267</v>
      </c>
      <c r="D58" s="276" t="s">
        <v>95</v>
      </c>
      <c r="E58" s="276" t="s">
        <v>96</v>
      </c>
      <c r="F58" s="25" t="s">
        <v>97</v>
      </c>
      <c r="G58" s="24">
        <v>1.4</v>
      </c>
      <c r="H58" s="85">
        <v>120</v>
      </c>
      <c r="I58" s="26">
        <v>375</v>
      </c>
      <c r="J58" s="274" t="s">
        <v>103</v>
      </c>
      <c r="K58" s="85">
        <v>110</v>
      </c>
      <c r="L58" s="23">
        <f t="shared" si="4"/>
        <v>247</v>
      </c>
      <c r="M58" s="23">
        <f t="shared" si="3"/>
        <v>525</v>
      </c>
      <c r="N58" s="294"/>
      <c r="O58" s="295"/>
      <c r="P58" s="295"/>
    </row>
    <row r="59" spans="1:16" s="6" customFormat="1">
      <c r="A59" s="277"/>
      <c r="B59" s="277"/>
      <c r="C59" s="275"/>
      <c r="D59" s="277"/>
      <c r="E59" s="277"/>
      <c r="F59" s="25" t="s">
        <v>98</v>
      </c>
      <c r="G59" s="24">
        <v>0.70499999999999996</v>
      </c>
      <c r="H59" s="85">
        <v>290</v>
      </c>
      <c r="I59" s="26">
        <v>525</v>
      </c>
      <c r="J59" s="275"/>
      <c r="K59" s="85">
        <v>110</v>
      </c>
      <c r="L59" s="23">
        <f t="shared" si="4"/>
        <v>55.674999999999983</v>
      </c>
      <c r="M59" s="23">
        <f t="shared" si="3"/>
        <v>370.125</v>
      </c>
      <c r="N59" s="294"/>
      <c r="O59" s="295"/>
      <c r="P59" s="295"/>
    </row>
    <row r="60" spans="1:16" s="22" customFormat="1">
      <c r="A60" s="276" t="s">
        <v>262</v>
      </c>
      <c r="B60" s="276" t="s">
        <v>316</v>
      </c>
      <c r="C60" s="274" t="s">
        <v>283</v>
      </c>
      <c r="D60" s="276" t="s">
        <v>53</v>
      </c>
      <c r="E60" s="276" t="s">
        <v>268</v>
      </c>
      <c r="F60" s="25" t="s">
        <v>54</v>
      </c>
      <c r="G60" s="24">
        <v>3.33</v>
      </c>
      <c r="H60" s="85">
        <v>230</v>
      </c>
      <c r="I60" s="26">
        <v>280</v>
      </c>
      <c r="J60" s="274" t="s">
        <v>220</v>
      </c>
      <c r="K60" s="85">
        <v>100</v>
      </c>
      <c r="L60" s="23">
        <f t="shared" si="4"/>
        <v>66.5</v>
      </c>
      <c r="M60" s="23">
        <f t="shared" si="3"/>
        <v>932.4</v>
      </c>
    </row>
    <row r="61" spans="1:16" s="6" customFormat="1">
      <c r="A61" s="281"/>
      <c r="B61" s="281"/>
      <c r="C61" s="278"/>
      <c r="D61" s="281"/>
      <c r="E61" s="281"/>
      <c r="F61" s="25" t="s">
        <v>56</v>
      </c>
      <c r="G61" s="24">
        <v>7.47</v>
      </c>
      <c r="H61" s="85">
        <v>260</v>
      </c>
      <c r="I61" s="26">
        <v>315</v>
      </c>
      <c r="J61" s="278"/>
      <c r="K61" s="85">
        <v>200</v>
      </c>
      <c r="L61" s="23">
        <f t="shared" si="4"/>
        <v>210.84999999999997</v>
      </c>
      <c r="M61" s="23">
        <f t="shared" si="3"/>
        <v>2353.0499999999997</v>
      </c>
    </row>
    <row r="62" spans="1:16" s="6" customFormat="1">
      <c r="A62" s="281"/>
      <c r="B62" s="281"/>
      <c r="C62" s="278"/>
      <c r="D62" s="281"/>
      <c r="E62" s="281"/>
      <c r="F62" s="25" t="s">
        <v>309</v>
      </c>
      <c r="G62" s="24">
        <v>1.85</v>
      </c>
      <c r="H62" s="85">
        <v>70</v>
      </c>
      <c r="I62" s="26">
        <v>130</v>
      </c>
      <c r="J62" s="278"/>
      <c r="K62" s="85">
        <v>0</v>
      </c>
      <c r="L62" s="23">
        <f t="shared" si="4"/>
        <v>111</v>
      </c>
      <c r="M62" s="23">
        <f t="shared" si="3"/>
        <v>240.5</v>
      </c>
    </row>
    <row r="63" spans="1:16" s="6" customFormat="1">
      <c r="A63" s="281"/>
      <c r="B63" s="281"/>
      <c r="C63" s="278"/>
      <c r="D63" s="281"/>
      <c r="E63" s="281"/>
      <c r="F63" s="25" t="s">
        <v>306</v>
      </c>
      <c r="G63" s="24">
        <v>0.37</v>
      </c>
      <c r="H63" s="85">
        <v>170</v>
      </c>
      <c r="I63" s="26">
        <v>225</v>
      </c>
      <c r="J63" s="278"/>
      <c r="K63" s="85">
        <v>80</v>
      </c>
      <c r="L63" s="23">
        <f t="shared" si="4"/>
        <v>-59.65</v>
      </c>
      <c r="M63" s="23">
        <f t="shared" si="3"/>
        <v>83.25</v>
      </c>
    </row>
    <row r="64" spans="1:16" s="22" customFormat="1">
      <c r="A64" s="277"/>
      <c r="B64" s="277"/>
      <c r="C64" s="275"/>
      <c r="D64" s="277"/>
      <c r="E64" s="277"/>
      <c r="F64" s="25" t="s">
        <v>57</v>
      </c>
      <c r="G64" s="24">
        <v>0.42</v>
      </c>
      <c r="H64" s="85">
        <v>35</v>
      </c>
      <c r="I64" s="26">
        <v>85</v>
      </c>
      <c r="J64" s="275"/>
      <c r="K64" s="85">
        <v>0</v>
      </c>
      <c r="L64" s="23">
        <f t="shared" si="4"/>
        <v>21</v>
      </c>
      <c r="M64" s="23">
        <f t="shared" si="3"/>
        <v>35.699999999999996</v>
      </c>
    </row>
    <row r="65" spans="1:13" s="6" customFormat="1" ht="17">
      <c r="A65" s="61" t="s">
        <v>263</v>
      </c>
      <c r="B65" s="61" t="s">
        <v>300</v>
      </c>
      <c r="C65" s="65" t="s">
        <v>276</v>
      </c>
      <c r="D65" s="61" t="s">
        <v>264</v>
      </c>
      <c r="E65" s="61" t="s">
        <v>265</v>
      </c>
      <c r="F65" s="25" t="s">
        <v>266</v>
      </c>
      <c r="G65" s="99">
        <v>13</v>
      </c>
      <c r="H65" s="85">
        <v>748</v>
      </c>
      <c r="I65" s="26">
        <v>835</v>
      </c>
      <c r="J65" s="65" t="s">
        <v>48</v>
      </c>
      <c r="K65" s="105">
        <v>680</v>
      </c>
      <c r="L65" s="62">
        <f t="shared" si="4"/>
        <v>451</v>
      </c>
      <c r="M65" s="62">
        <f t="shared" si="3"/>
        <v>10855</v>
      </c>
    </row>
    <row r="66" spans="1:13" s="6" customFormat="1">
      <c r="A66" s="276" t="s">
        <v>287</v>
      </c>
      <c r="B66" s="276" t="s">
        <v>337</v>
      </c>
      <c r="C66" s="279" t="s">
        <v>273</v>
      </c>
      <c r="D66" s="276" t="s">
        <v>109</v>
      </c>
      <c r="E66" s="276" t="s">
        <v>275</v>
      </c>
      <c r="F66" s="68" t="s">
        <v>56</v>
      </c>
      <c r="G66" s="24">
        <v>0</v>
      </c>
      <c r="H66" s="93">
        <v>245</v>
      </c>
      <c r="I66" s="26">
        <v>315</v>
      </c>
      <c r="J66" s="274" t="s">
        <v>67</v>
      </c>
      <c r="K66" s="93">
        <v>184</v>
      </c>
      <c r="L66" s="23">
        <f t="shared" si="4"/>
        <v>-184</v>
      </c>
      <c r="M66" s="62">
        <f t="shared" si="3"/>
        <v>0</v>
      </c>
    </row>
    <row r="67" spans="1:13" s="6" customFormat="1">
      <c r="A67" s="281"/>
      <c r="B67" s="281"/>
      <c r="C67" s="284"/>
      <c r="D67" s="281"/>
      <c r="E67" s="281"/>
      <c r="F67" s="68" t="s">
        <v>54</v>
      </c>
      <c r="G67" s="24">
        <v>0</v>
      </c>
      <c r="H67" s="93">
        <v>205</v>
      </c>
      <c r="I67" s="26">
        <v>280</v>
      </c>
      <c r="J67" s="278"/>
      <c r="K67" s="93">
        <v>184</v>
      </c>
      <c r="L67" s="23">
        <f t="shared" si="4"/>
        <v>-184</v>
      </c>
      <c r="M67" s="62">
        <f t="shared" si="3"/>
        <v>0</v>
      </c>
    </row>
    <row r="68" spans="1:13" s="6" customFormat="1">
      <c r="A68" s="281"/>
      <c r="B68" s="281"/>
      <c r="C68" s="284"/>
      <c r="D68" s="281"/>
      <c r="E68" s="281"/>
      <c r="F68" s="68" t="s">
        <v>68</v>
      </c>
      <c r="G68" s="24">
        <v>15.58</v>
      </c>
      <c r="H68" s="96">
        <v>156.5</v>
      </c>
      <c r="I68" s="69">
        <v>225</v>
      </c>
      <c r="J68" s="278"/>
      <c r="K68" s="93">
        <v>184</v>
      </c>
      <c r="L68" s="23">
        <f t="shared" si="4"/>
        <v>883.23</v>
      </c>
      <c r="M68" s="23">
        <f t="shared" si="3"/>
        <v>3505.5</v>
      </c>
    </row>
    <row r="69" spans="1:13" s="6" customFormat="1">
      <c r="A69" s="281"/>
      <c r="B69" s="281"/>
      <c r="C69" s="284"/>
      <c r="D69" s="281"/>
      <c r="E69" s="281"/>
      <c r="F69" s="68" t="s">
        <v>69</v>
      </c>
      <c r="G69" s="24">
        <v>2.46</v>
      </c>
      <c r="H69" s="93">
        <v>101.5</v>
      </c>
      <c r="I69" s="26">
        <v>170</v>
      </c>
      <c r="J69" s="278"/>
      <c r="K69" s="93">
        <v>0</v>
      </c>
      <c r="L69" s="23">
        <f t="shared" si="4"/>
        <v>168.51</v>
      </c>
      <c r="M69" s="23">
        <f t="shared" si="3"/>
        <v>418.2</v>
      </c>
    </row>
    <row r="70" spans="1:13" s="6" customFormat="1">
      <c r="A70" s="277"/>
      <c r="B70" s="277"/>
      <c r="C70" s="280"/>
      <c r="D70" s="277"/>
      <c r="E70" s="277"/>
      <c r="F70" s="68" t="s">
        <v>70</v>
      </c>
      <c r="G70" s="24">
        <v>0</v>
      </c>
      <c r="H70" s="93">
        <v>65</v>
      </c>
      <c r="I70" s="26">
        <v>130</v>
      </c>
      <c r="J70" s="275"/>
      <c r="K70" s="93">
        <v>183</v>
      </c>
      <c r="L70" s="23">
        <f t="shared" si="4"/>
        <v>-183</v>
      </c>
      <c r="M70" s="23">
        <f t="shared" si="3"/>
        <v>0</v>
      </c>
    </row>
    <row r="71" spans="1:13" s="6" customFormat="1" ht="17">
      <c r="A71" s="61" t="s">
        <v>279</v>
      </c>
      <c r="B71" s="61" t="s">
        <v>312</v>
      </c>
      <c r="C71" s="64" t="s">
        <v>242</v>
      </c>
      <c r="D71" s="61" t="s">
        <v>280</v>
      </c>
      <c r="E71" s="61" t="s">
        <v>280</v>
      </c>
      <c r="F71" s="68" t="s">
        <v>284</v>
      </c>
      <c r="G71" s="99">
        <v>0.54</v>
      </c>
      <c r="H71" s="93">
        <v>290</v>
      </c>
      <c r="I71" s="26">
        <v>410</v>
      </c>
      <c r="J71" s="65" t="s">
        <v>281</v>
      </c>
      <c r="K71" s="106">
        <v>87.27</v>
      </c>
      <c r="L71" s="62">
        <f t="shared" si="4"/>
        <v>-22.469999999999985</v>
      </c>
      <c r="M71" s="62">
        <f t="shared" si="3"/>
        <v>221.4</v>
      </c>
    </row>
    <row r="72" spans="1:13" s="6" customFormat="1" ht="34">
      <c r="A72" s="61" t="s">
        <v>282</v>
      </c>
      <c r="B72" s="61" t="s">
        <v>310</v>
      </c>
      <c r="C72" s="64" t="s">
        <v>286</v>
      </c>
      <c r="D72" s="61" t="s">
        <v>23</v>
      </c>
      <c r="E72" s="64" t="s">
        <v>311</v>
      </c>
      <c r="F72" s="68" t="s">
        <v>105</v>
      </c>
      <c r="G72" s="99">
        <v>20.422999999999998</v>
      </c>
      <c r="H72" s="93">
        <v>720</v>
      </c>
      <c r="I72" s="26">
        <v>860</v>
      </c>
      <c r="J72" s="65" t="s">
        <v>48</v>
      </c>
      <c r="K72" s="106">
        <v>1180</v>
      </c>
      <c r="L72" s="62">
        <f t="shared" si="4"/>
        <v>1679.2199999999998</v>
      </c>
      <c r="M72" s="62">
        <f t="shared" si="3"/>
        <v>17563.78</v>
      </c>
    </row>
    <row r="73" spans="1:13" s="6" customFormat="1">
      <c r="A73" s="276" t="s">
        <v>285</v>
      </c>
      <c r="B73" s="276" t="s">
        <v>320</v>
      </c>
      <c r="C73" s="274" t="s">
        <v>286</v>
      </c>
      <c r="D73" s="276" t="s">
        <v>95</v>
      </c>
      <c r="E73" s="276" t="s">
        <v>96</v>
      </c>
      <c r="F73" s="25" t="s">
        <v>97</v>
      </c>
      <c r="G73" s="24">
        <v>2.2450000000000001</v>
      </c>
      <c r="H73" s="85">
        <v>120</v>
      </c>
      <c r="I73" s="26">
        <v>375</v>
      </c>
      <c r="J73" s="274" t="s">
        <v>103</v>
      </c>
      <c r="K73" s="85">
        <v>110</v>
      </c>
      <c r="L73" s="23">
        <f t="shared" si="4"/>
        <v>462.47500000000002</v>
      </c>
      <c r="M73" s="23">
        <f t="shared" si="3"/>
        <v>841.875</v>
      </c>
    </row>
    <row r="74" spans="1:13" s="6" customFormat="1">
      <c r="A74" s="277"/>
      <c r="B74" s="277"/>
      <c r="C74" s="275"/>
      <c r="D74" s="277"/>
      <c r="E74" s="277"/>
      <c r="F74" s="25" t="s">
        <v>98</v>
      </c>
      <c r="G74" s="24">
        <v>0.245</v>
      </c>
      <c r="H74" s="85">
        <v>290</v>
      </c>
      <c r="I74" s="26">
        <v>525</v>
      </c>
      <c r="J74" s="275"/>
      <c r="K74" s="85">
        <v>110</v>
      </c>
      <c r="L74" s="23">
        <f t="shared" si="4"/>
        <v>-52.425000000000004</v>
      </c>
      <c r="M74" s="23">
        <f t="shared" si="3"/>
        <v>128.625</v>
      </c>
    </row>
    <row r="75" spans="1:13" s="6" customFormat="1">
      <c r="A75" s="2"/>
      <c r="B75" s="86"/>
      <c r="C75" s="86"/>
      <c r="D75" s="2"/>
      <c r="E75" s="2"/>
      <c r="F75" s="86"/>
      <c r="G75" s="94"/>
      <c r="H75" s="3"/>
      <c r="I75" s="3"/>
      <c r="J75" s="83"/>
      <c r="K75" s="72"/>
      <c r="L75" s="84"/>
      <c r="M75" s="84"/>
    </row>
    <row r="76" spans="1:13">
      <c r="A76" s="7"/>
      <c r="B76" s="8"/>
      <c r="C76" s="7"/>
      <c r="D76" s="7"/>
      <c r="E76" s="7"/>
      <c r="F76" s="7"/>
      <c r="G76" s="9">
        <f>SUM(G7:G75)</f>
        <v>310.26000000000005</v>
      </c>
      <c r="H76" s="7"/>
      <c r="I76" s="7"/>
      <c r="J76" s="7"/>
      <c r="K76" s="8"/>
      <c r="L76" s="10">
        <f>SUM(L7:L75)</f>
        <v>17379.702000000005</v>
      </c>
      <c r="M76" s="10">
        <f>SUM(M7:M75)</f>
        <v>127186.52699999999</v>
      </c>
    </row>
    <row r="77" spans="1:13" ht="17" thickBot="1">
      <c r="A77" s="11"/>
      <c r="B77" s="12"/>
      <c r="C77" s="12"/>
      <c r="D77" s="12"/>
      <c r="E77" s="12"/>
      <c r="F77" s="12"/>
      <c r="G77" s="12"/>
      <c r="H77" s="12"/>
      <c r="I77" s="12"/>
      <c r="J77" s="13" t="s">
        <v>14</v>
      </c>
      <c r="K77" s="14">
        <f>M76/G76</f>
        <v>409.93530264939074</v>
      </c>
      <c r="L77" s="15">
        <f>L76/G76</f>
        <v>56.016573196673761</v>
      </c>
      <c r="M77" s="16">
        <f>L76/M76</f>
        <v>0.13664735102012815</v>
      </c>
    </row>
    <row r="80" spans="1:13">
      <c r="C80" t="s">
        <v>178</v>
      </c>
      <c r="D80" t="s">
        <v>180</v>
      </c>
      <c r="E80" t="s">
        <v>181</v>
      </c>
      <c r="F80" t="s">
        <v>85</v>
      </c>
      <c r="G80" s="59" t="s">
        <v>182</v>
      </c>
      <c r="H80" t="s">
        <v>183</v>
      </c>
      <c r="J80" t="s">
        <v>184</v>
      </c>
    </row>
    <row r="81" spans="3:8">
      <c r="C81" t="s">
        <v>206</v>
      </c>
      <c r="D81" t="s">
        <v>269</v>
      </c>
      <c r="E81" t="s">
        <v>270</v>
      </c>
      <c r="G81" s="59">
        <v>735</v>
      </c>
      <c r="H81" t="s">
        <v>67</v>
      </c>
    </row>
    <row r="82" spans="3:8">
      <c r="E82" s="95" t="s">
        <v>271</v>
      </c>
    </row>
  </sheetData>
  <mergeCells count="102">
    <mergeCell ref="N58:P59"/>
    <mergeCell ref="J30:J32"/>
    <mergeCell ref="C36:C42"/>
    <mergeCell ref="B36:B42"/>
    <mergeCell ref="A36:A42"/>
    <mergeCell ref="A55:A56"/>
    <mergeCell ref="B55:B56"/>
    <mergeCell ref="C55:C56"/>
    <mergeCell ref="D55:D56"/>
    <mergeCell ref="E55:E56"/>
    <mergeCell ref="E51:E52"/>
    <mergeCell ref="J51:J52"/>
    <mergeCell ref="A51:A52"/>
    <mergeCell ref="B51:B52"/>
    <mergeCell ref="C51:C52"/>
    <mergeCell ref="J55:J56"/>
    <mergeCell ref="J34:J35"/>
    <mergeCell ref="J43:J47"/>
    <mergeCell ref="A43:A47"/>
    <mergeCell ref="B43:B47"/>
    <mergeCell ref="C43:C47"/>
    <mergeCell ref="D43:D47"/>
    <mergeCell ref="E43:E47"/>
    <mergeCell ref="A30:A32"/>
    <mergeCell ref="D66:D70"/>
    <mergeCell ref="E66:E70"/>
    <mergeCell ref="J73:J74"/>
    <mergeCell ref="A73:A74"/>
    <mergeCell ref="B73:B74"/>
    <mergeCell ref="C73:C74"/>
    <mergeCell ref="D73:D74"/>
    <mergeCell ref="E73:E74"/>
    <mergeCell ref="J58:J59"/>
    <mergeCell ref="A60:A64"/>
    <mergeCell ref="E60:E64"/>
    <mergeCell ref="J60:J64"/>
    <mergeCell ref="A58:A59"/>
    <mergeCell ref="B58:B59"/>
    <mergeCell ref="C58:C59"/>
    <mergeCell ref="D58:D59"/>
    <mergeCell ref="E58:E59"/>
    <mergeCell ref="J66:J70"/>
    <mergeCell ref="A66:A70"/>
    <mergeCell ref="B66:B70"/>
    <mergeCell ref="C66:C70"/>
    <mergeCell ref="B60:B64"/>
    <mergeCell ref="C60:C64"/>
    <mergeCell ref="D60:D64"/>
    <mergeCell ref="E36:E42"/>
    <mergeCell ref="D36:D42"/>
    <mergeCell ref="J13:J14"/>
    <mergeCell ref="B13:B14"/>
    <mergeCell ref="J15:J21"/>
    <mergeCell ref="D15:D21"/>
    <mergeCell ref="E15:E21"/>
    <mergeCell ref="D27:D28"/>
    <mergeCell ref="B22:B26"/>
    <mergeCell ref="C22:C26"/>
    <mergeCell ref="D22:D26"/>
    <mergeCell ref="J27:J28"/>
    <mergeCell ref="B27:B28"/>
    <mergeCell ref="C27:C28"/>
    <mergeCell ref="D8:D9"/>
    <mergeCell ref="C8:C9"/>
    <mergeCell ref="A8:A9"/>
    <mergeCell ref="B8:B9"/>
    <mergeCell ref="E8:E9"/>
    <mergeCell ref="A34:A35"/>
    <mergeCell ref="B34:B35"/>
    <mergeCell ref="C34:C35"/>
    <mergeCell ref="D34:D35"/>
    <mergeCell ref="E34:E35"/>
    <mergeCell ref="E22:E26"/>
    <mergeCell ref="A27:A28"/>
    <mergeCell ref="B30:B32"/>
    <mergeCell ref="C30:C32"/>
    <mergeCell ref="E30:E32"/>
    <mergeCell ref="D30:D32"/>
    <mergeCell ref="A1:M3"/>
    <mergeCell ref="J48:J49"/>
    <mergeCell ref="A48:A49"/>
    <mergeCell ref="B48:B49"/>
    <mergeCell ref="C48:C49"/>
    <mergeCell ref="E48:E49"/>
    <mergeCell ref="J10:J11"/>
    <mergeCell ref="A10:A11"/>
    <mergeCell ref="B10:B11"/>
    <mergeCell ref="C10:C11"/>
    <mergeCell ref="D10:D11"/>
    <mergeCell ref="E10:E11"/>
    <mergeCell ref="A13:A14"/>
    <mergeCell ref="E13:E14"/>
    <mergeCell ref="D13:D14"/>
    <mergeCell ref="C13:C14"/>
    <mergeCell ref="E27:E28"/>
    <mergeCell ref="J22:J26"/>
    <mergeCell ref="A22:A26"/>
    <mergeCell ref="A15:A21"/>
    <mergeCell ref="B15:B21"/>
    <mergeCell ref="C15:C21"/>
    <mergeCell ref="J36:J42"/>
    <mergeCell ref="J8:J9"/>
  </mergeCells>
  <pageMargins left="0.7" right="0.7" top="0.75" bottom="0.75" header="0.3" footer="0.3"/>
  <pageSetup paperSize="9" scale="50" orientation="landscape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120E-16F2-5047-9FE1-E77555CB5754}">
  <dimension ref="A1:N58"/>
  <sheetViews>
    <sheetView topLeftCell="A20" zoomScale="94" workbookViewId="0">
      <selection activeCell="L15" sqref="L15"/>
    </sheetView>
  </sheetViews>
  <sheetFormatPr baseColWidth="10" defaultRowHeight="16"/>
  <cols>
    <col min="1" max="1" width="19.6640625" customWidth="1"/>
    <col min="2" max="2" width="12.5" customWidth="1"/>
    <col min="3" max="3" width="15.83203125" customWidth="1"/>
    <col min="4" max="4" width="22.1640625" customWidth="1"/>
    <col min="5" max="5" width="33.83203125" customWidth="1"/>
    <col min="6" max="6" width="34.5" customWidth="1"/>
    <col min="10" max="10" width="14.83203125" customWidth="1"/>
  </cols>
  <sheetData>
    <row r="1" spans="1:14" ht="16" customHeight="1">
      <c r="A1" s="285" t="s">
        <v>44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4" ht="16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4" ht="17" customHeight="1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8" spans="1:14" ht="32">
      <c r="A8" s="73" t="s">
        <v>0</v>
      </c>
      <c r="B8" s="73" t="s">
        <v>1</v>
      </c>
      <c r="C8" s="74" t="s">
        <v>2</v>
      </c>
      <c r="D8" s="75" t="s">
        <v>3</v>
      </c>
      <c r="E8" s="76" t="s">
        <v>4</v>
      </c>
      <c r="F8" s="75" t="s">
        <v>5</v>
      </c>
      <c r="G8" s="75" t="s">
        <v>6</v>
      </c>
      <c r="H8" s="75" t="s">
        <v>7</v>
      </c>
      <c r="I8" s="75" t="s">
        <v>8</v>
      </c>
      <c r="J8" s="75" t="s">
        <v>9</v>
      </c>
      <c r="K8" s="75" t="s">
        <v>10</v>
      </c>
      <c r="L8" s="77" t="s">
        <v>11</v>
      </c>
      <c r="M8" s="75" t="s">
        <v>12</v>
      </c>
    </row>
    <row r="9" spans="1:14" s="6" customFormat="1">
      <c r="A9" s="276" t="s">
        <v>290</v>
      </c>
      <c r="B9" s="276" t="s">
        <v>390</v>
      </c>
      <c r="C9" s="274" t="s">
        <v>319</v>
      </c>
      <c r="D9" s="276" t="s">
        <v>95</v>
      </c>
      <c r="E9" s="276" t="s">
        <v>96</v>
      </c>
      <c r="F9" s="25" t="s">
        <v>97</v>
      </c>
      <c r="G9" s="24">
        <v>2.8</v>
      </c>
      <c r="H9" s="85">
        <v>120</v>
      </c>
      <c r="I9" s="26">
        <v>375</v>
      </c>
      <c r="J9" s="274" t="s">
        <v>103</v>
      </c>
      <c r="K9" s="85">
        <v>110</v>
      </c>
      <c r="L9" s="23">
        <f t="shared" ref="L9:L15" si="0">(I9-H9)*G9-K9</f>
        <v>604</v>
      </c>
      <c r="M9" s="23">
        <f t="shared" ref="M9:M14" si="1">G9*I9</f>
        <v>1050</v>
      </c>
    </row>
    <row r="10" spans="1:14" s="6" customFormat="1">
      <c r="A10" s="277"/>
      <c r="B10" s="277"/>
      <c r="C10" s="275"/>
      <c r="D10" s="277"/>
      <c r="E10" s="277"/>
      <c r="F10" s="25" t="s">
        <v>98</v>
      </c>
      <c r="G10" s="24">
        <v>0.57999999999999996</v>
      </c>
      <c r="H10" s="85">
        <v>290</v>
      </c>
      <c r="I10" s="26">
        <v>525</v>
      </c>
      <c r="J10" s="275"/>
      <c r="K10" s="85">
        <v>110</v>
      </c>
      <c r="L10" s="23">
        <f t="shared" si="0"/>
        <v>26.299999999999983</v>
      </c>
      <c r="M10" s="23">
        <f t="shared" si="1"/>
        <v>304.5</v>
      </c>
    </row>
    <row r="11" spans="1:14" s="22" customFormat="1" ht="17" customHeight="1">
      <c r="A11" s="276" t="s">
        <v>291</v>
      </c>
      <c r="B11" s="279" t="s">
        <v>394</v>
      </c>
      <c r="C11" s="274" t="s">
        <v>292</v>
      </c>
      <c r="D11" s="276" t="s">
        <v>293</v>
      </c>
      <c r="E11" s="276" t="s">
        <v>96</v>
      </c>
      <c r="F11" s="25" t="s">
        <v>97</v>
      </c>
      <c r="G11" s="24">
        <v>0.105</v>
      </c>
      <c r="H11" s="85">
        <v>120</v>
      </c>
      <c r="I11" s="26">
        <v>375</v>
      </c>
      <c r="J11" s="274" t="s">
        <v>103</v>
      </c>
      <c r="K11" s="85">
        <v>-30</v>
      </c>
      <c r="L11" s="23">
        <f t="shared" si="0"/>
        <v>56.774999999999999</v>
      </c>
      <c r="M11" s="23">
        <f t="shared" si="1"/>
        <v>39.375</v>
      </c>
    </row>
    <row r="12" spans="1:14" s="22" customFormat="1">
      <c r="A12" s="277"/>
      <c r="B12" s="280"/>
      <c r="C12" s="275"/>
      <c r="D12" s="277"/>
      <c r="E12" s="277"/>
      <c r="F12" s="25" t="s">
        <v>98</v>
      </c>
      <c r="G12" s="24">
        <v>1.62</v>
      </c>
      <c r="H12" s="85">
        <v>290</v>
      </c>
      <c r="I12" s="26">
        <v>525</v>
      </c>
      <c r="J12" s="275"/>
      <c r="K12" s="85">
        <v>0</v>
      </c>
      <c r="L12" s="23">
        <f t="shared" si="0"/>
        <v>380.70000000000005</v>
      </c>
      <c r="M12" s="23">
        <f t="shared" si="1"/>
        <v>850.5</v>
      </c>
    </row>
    <row r="13" spans="1:14" s="22" customFormat="1" ht="17" customHeight="1">
      <c r="A13" s="276" t="s">
        <v>294</v>
      </c>
      <c r="B13" s="276" t="s">
        <v>441</v>
      </c>
      <c r="C13" s="274" t="s">
        <v>296</v>
      </c>
      <c r="D13" s="276" t="s">
        <v>201</v>
      </c>
      <c r="E13" s="276" t="s">
        <v>389</v>
      </c>
      <c r="F13" s="25" t="s">
        <v>295</v>
      </c>
      <c r="G13" s="24">
        <v>0.42</v>
      </c>
      <c r="H13" s="85">
        <v>70</v>
      </c>
      <c r="I13" s="26">
        <v>120</v>
      </c>
      <c r="J13" s="274" t="s">
        <v>80</v>
      </c>
      <c r="K13" s="26">
        <v>0</v>
      </c>
      <c r="L13" s="23">
        <f t="shared" si="0"/>
        <v>21</v>
      </c>
      <c r="M13" s="23">
        <f t="shared" si="1"/>
        <v>50.4</v>
      </c>
    </row>
    <row r="14" spans="1:14" s="22" customFormat="1" ht="17" customHeight="1">
      <c r="A14" s="277"/>
      <c r="B14" s="277"/>
      <c r="C14" s="275"/>
      <c r="D14" s="277"/>
      <c r="E14" s="277"/>
      <c r="F14" s="25" t="s">
        <v>388</v>
      </c>
      <c r="G14" s="99">
        <v>0.6</v>
      </c>
      <c r="H14" s="105">
        <v>0</v>
      </c>
      <c r="I14" s="100">
        <v>0</v>
      </c>
      <c r="J14" s="275"/>
      <c r="K14" s="100">
        <v>0</v>
      </c>
      <c r="L14" s="23">
        <f t="shared" si="0"/>
        <v>0</v>
      </c>
      <c r="M14" s="23">
        <f t="shared" si="1"/>
        <v>0</v>
      </c>
    </row>
    <row r="15" spans="1:14" s="121" customFormat="1" ht="51">
      <c r="A15" s="114" t="s">
        <v>372</v>
      </c>
      <c r="B15" s="115"/>
      <c r="C15" s="119" t="s">
        <v>427</v>
      </c>
      <c r="D15" s="114" t="s">
        <v>192</v>
      </c>
      <c r="E15" s="130" t="s">
        <v>373</v>
      </c>
      <c r="F15" s="115" t="s">
        <v>193</v>
      </c>
      <c r="G15" s="117">
        <v>11</v>
      </c>
      <c r="H15" s="118">
        <v>0</v>
      </c>
      <c r="I15" s="118">
        <v>150</v>
      </c>
      <c r="J15" s="119" t="s">
        <v>371</v>
      </c>
      <c r="K15" s="131">
        <v>5310</v>
      </c>
      <c r="L15" s="18">
        <f t="shared" si="0"/>
        <v>-3660</v>
      </c>
      <c r="M15" s="120">
        <f t="shared" ref="M15:M29" si="2">G15*I15</f>
        <v>1650</v>
      </c>
      <c r="N15" s="121" t="s">
        <v>387</v>
      </c>
    </row>
    <row r="16" spans="1:14" s="22" customFormat="1">
      <c r="A16" s="276" t="s">
        <v>343</v>
      </c>
      <c r="B16" s="276" t="s">
        <v>404</v>
      </c>
      <c r="C16" s="276" t="s">
        <v>363</v>
      </c>
      <c r="D16" s="276" t="s">
        <v>147</v>
      </c>
      <c r="E16" s="276" t="s">
        <v>150</v>
      </c>
      <c r="F16" s="27" t="s">
        <v>149</v>
      </c>
      <c r="G16" s="139">
        <v>17.260000000000002</v>
      </c>
      <c r="H16" s="104">
        <v>0</v>
      </c>
      <c r="I16" s="104">
        <v>330</v>
      </c>
      <c r="J16" s="274" t="s">
        <v>67</v>
      </c>
      <c r="K16" s="106">
        <v>1900</v>
      </c>
      <c r="L16" s="101">
        <f t="shared" ref="L16:L28" si="3">(I16-H16)*G16-K16</f>
        <v>3795.8</v>
      </c>
      <c r="M16" s="98">
        <f t="shared" si="2"/>
        <v>5695.8</v>
      </c>
    </row>
    <row r="17" spans="1:13" s="22" customFormat="1">
      <c r="A17" s="277"/>
      <c r="B17" s="277"/>
      <c r="C17" s="277"/>
      <c r="D17" s="277"/>
      <c r="E17" s="277"/>
      <c r="F17" s="27" t="s">
        <v>459</v>
      </c>
      <c r="G17" s="99">
        <v>7.3949999999999996</v>
      </c>
      <c r="H17" s="20">
        <v>0</v>
      </c>
      <c r="I17" s="26">
        <v>-150</v>
      </c>
      <c r="J17" s="275"/>
      <c r="K17" s="105">
        <v>0</v>
      </c>
      <c r="L17" s="101">
        <f t="shared" si="3"/>
        <v>-1109.25</v>
      </c>
      <c r="M17" s="98">
        <f t="shared" si="2"/>
        <v>-1109.25</v>
      </c>
    </row>
    <row r="18" spans="1:13" s="22" customFormat="1">
      <c r="A18" s="276" t="s">
        <v>211</v>
      </c>
      <c r="B18" s="276" t="s">
        <v>401</v>
      </c>
      <c r="C18" s="279" t="s">
        <v>362</v>
      </c>
      <c r="D18" s="276" t="s">
        <v>71</v>
      </c>
      <c r="E18" s="276" t="s">
        <v>361</v>
      </c>
      <c r="F18" s="68" t="s">
        <v>56</v>
      </c>
      <c r="G18" s="24">
        <v>0</v>
      </c>
      <c r="H18" s="93">
        <v>240</v>
      </c>
      <c r="I18" s="26">
        <v>300</v>
      </c>
      <c r="J18" s="274" t="s">
        <v>67</v>
      </c>
      <c r="K18" s="102">
        <v>169</v>
      </c>
      <c r="L18" s="23">
        <f t="shared" si="3"/>
        <v>-169</v>
      </c>
      <c r="M18" s="62">
        <f t="shared" si="2"/>
        <v>0</v>
      </c>
    </row>
    <row r="19" spans="1:13" s="22" customFormat="1">
      <c r="A19" s="281"/>
      <c r="B19" s="281"/>
      <c r="C19" s="284"/>
      <c r="D19" s="281"/>
      <c r="E19" s="281"/>
      <c r="F19" s="68" t="s">
        <v>153</v>
      </c>
      <c r="G19" s="24">
        <v>8.1199999999999992</v>
      </c>
      <c r="H19" s="93">
        <v>25</v>
      </c>
      <c r="I19" s="26">
        <v>90</v>
      </c>
      <c r="J19" s="278"/>
      <c r="K19" s="102">
        <v>169</v>
      </c>
      <c r="L19" s="23">
        <f t="shared" si="3"/>
        <v>358.79999999999995</v>
      </c>
      <c r="M19" s="62">
        <f t="shared" si="2"/>
        <v>730.8</v>
      </c>
    </row>
    <row r="20" spans="1:13" s="22" customFormat="1">
      <c r="A20" s="281"/>
      <c r="B20" s="281"/>
      <c r="C20" s="284"/>
      <c r="D20" s="281"/>
      <c r="E20" s="281"/>
      <c r="F20" s="68" t="s">
        <v>68</v>
      </c>
      <c r="G20" s="24">
        <v>2.92</v>
      </c>
      <c r="H20" s="93">
        <v>160</v>
      </c>
      <c r="I20" s="26">
        <v>235</v>
      </c>
      <c r="J20" s="278"/>
      <c r="K20" s="102">
        <v>169</v>
      </c>
      <c r="L20" s="23">
        <f t="shared" si="3"/>
        <v>50</v>
      </c>
      <c r="M20" s="23">
        <f t="shared" si="2"/>
        <v>686.19999999999993</v>
      </c>
    </row>
    <row r="21" spans="1:13" s="22" customFormat="1">
      <c r="A21" s="281"/>
      <c r="B21" s="281"/>
      <c r="C21" s="284"/>
      <c r="D21" s="281"/>
      <c r="E21" s="281"/>
      <c r="F21" s="68" t="s">
        <v>69</v>
      </c>
      <c r="G21" s="24">
        <v>6.57</v>
      </c>
      <c r="H21" s="93">
        <v>105</v>
      </c>
      <c r="I21" s="26">
        <v>180</v>
      </c>
      <c r="J21" s="278"/>
      <c r="K21" s="102">
        <v>169</v>
      </c>
      <c r="L21" s="23">
        <f t="shared" si="3"/>
        <v>323.75</v>
      </c>
      <c r="M21" s="23">
        <f t="shared" si="2"/>
        <v>1182.6000000000001</v>
      </c>
    </row>
    <row r="22" spans="1:13" s="22" customFormat="1">
      <c r="A22" s="277"/>
      <c r="B22" s="277"/>
      <c r="C22" s="280"/>
      <c r="D22" s="277"/>
      <c r="E22" s="277"/>
      <c r="F22" s="68" t="s">
        <v>70</v>
      </c>
      <c r="G22" s="24">
        <v>5.85</v>
      </c>
      <c r="H22" s="93">
        <v>65</v>
      </c>
      <c r="I22" s="26">
        <v>140</v>
      </c>
      <c r="J22" s="275"/>
      <c r="K22" s="102">
        <v>169</v>
      </c>
      <c r="L22" s="23">
        <f t="shared" si="3"/>
        <v>269.75</v>
      </c>
      <c r="M22" s="23">
        <f t="shared" si="2"/>
        <v>819</v>
      </c>
    </row>
    <row r="23" spans="1:13" s="22" customFormat="1" ht="16" customHeight="1">
      <c r="A23" s="276" t="s">
        <v>288</v>
      </c>
      <c r="B23" s="276" t="s">
        <v>403</v>
      </c>
      <c r="C23" s="279" t="s">
        <v>342</v>
      </c>
      <c r="D23" s="276" t="s">
        <v>109</v>
      </c>
      <c r="E23" s="276" t="s">
        <v>366</v>
      </c>
      <c r="F23" s="68" t="s">
        <v>56</v>
      </c>
      <c r="G23" s="24">
        <v>3.07</v>
      </c>
      <c r="H23" s="93">
        <v>205</v>
      </c>
      <c r="I23" s="26">
        <v>315</v>
      </c>
      <c r="J23" s="274" t="s">
        <v>67</v>
      </c>
      <c r="K23" s="102">
        <v>184</v>
      </c>
      <c r="L23" s="23">
        <f t="shared" si="3"/>
        <v>153.69999999999999</v>
      </c>
      <c r="M23" s="62">
        <f t="shared" si="2"/>
        <v>967.05</v>
      </c>
    </row>
    <row r="24" spans="1:13" s="22" customFormat="1">
      <c r="A24" s="281"/>
      <c r="B24" s="281"/>
      <c r="C24" s="284"/>
      <c r="D24" s="281"/>
      <c r="E24" s="281"/>
      <c r="F24" s="68" t="s">
        <v>54</v>
      </c>
      <c r="G24" s="24">
        <v>6.16</v>
      </c>
      <c r="H24" s="93">
        <v>205</v>
      </c>
      <c r="I24" s="26">
        <v>280</v>
      </c>
      <c r="J24" s="278"/>
      <c r="K24" s="102">
        <v>184</v>
      </c>
      <c r="L24" s="23">
        <f t="shared" si="3"/>
        <v>278</v>
      </c>
      <c r="M24" s="62">
        <f t="shared" si="2"/>
        <v>1724.8</v>
      </c>
    </row>
    <row r="25" spans="1:13" s="22" customFormat="1">
      <c r="A25" s="281"/>
      <c r="B25" s="281"/>
      <c r="C25" s="284"/>
      <c r="D25" s="281"/>
      <c r="E25" s="281"/>
      <c r="F25" s="68" t="s">
        <v>68</v>
      </c>
      <c r="G25" s="24">
        <v>4.62</v>
      </c>
      <c r="H25" s="96">
        <v>160</v>
      </c>
      <c r="I25" s="69">
        <v>225</v>
      </c>
      <c r="J25" s="278"/>
      <c r="K25" s="102">
        <v>184</v>
      </c>
      <c r="L25" s="23">
        <f t="shared" si="3"/>
        <v>116.30000000000001</v>
      </c>
      <c r="M25" s="23">
        <f t="shared" si="2"/>
        <v>1039.5</v>
      </c>
    </row>
    <row r="26" spans="1:13" s="22" customFormat="1">
      <c r="A26" s="281"/>
      <c r="B26" s="281"/>
      <c r="C26" s="284"/>
      <c r="D26" s="281"/>
      <c r="E26" s="281"/>
      <c r="F26" s="68" t="s">
        <v>69</v>
      </c>
      <c r="G26" s="24">
        <v>2.31</v>
      </c>
      <c r="H26" s="93">
        <v>105</v>
      </c>
      <c r="I26" s="26">
        <v>170</v>
      </c>
      <c r="J26" s="278"/>
      <c r="K26" s="102">
        <v>0</v>
      </c>
      <c r="L26" s="23">
        <f t="shared" si="3"/>
        <v>150.15</v>
      </c>
      <c r="M26" s="23">
        <f t="shared" si="2"/>
        <v>392.7</v>
      </c>
    </row>
    <row r="27" spans="1:13" s="22" customFormat="1">
      <c r="A27" s="277"/>
      <c r="B27" s="277"/>
      <c r="C27" s="280"/>
      <c r="D27" s="277"/>
      <c r="E27" s="277"/>
      <c r="F27" s="68" t="s">
        <v>465</v>
      </c>
      <c r="G27" s="24">
        <v>3.08</v>
      </c>
      <c r="H27" s="93">
        <v>20</v>
      </c>
      <c r="I27" s="26">
        <v>130</v>
      </c>
      <c r="J27" s="275"/>
      <c r="K27" s="102">
        <v>183</v>
      </c>
      <c r="L27" s="23">
        <f t="shared" si="3"/>
        <v>155.80000000000001</v>
      </c>
      <c r="M27" s="23">
        <f t="shared" si="2"/>
        <v>400.40000000000003</v>
      </c>
    </row>
    <row r="28" spans="1:13" s="22" customFormat="1" ht="18" customHeight="1">
      <c r="A28" s="20" t="s">
        <v>297</v>
      </c>
      <c r="B28" s="20" t="s">
        <v>390</v>
      </c>
      <c r="C28" s="66" t="s">
        <v>298</v>
      </c>
      <c r="D28" s="20" t="s">
        <v>201</v>
      </c>
      <c r="E28" s="20" t="s">
        <v>96</v>
      </c>
      <c r="F28" s="25" t="s">
        <v>97</v>
      </c>
      <c r="G28" s="24">
        <v>3.14</v>
      </c>
      <c r="H28" s="85">
        <v>120</v>
      </c>
      <c r="I28" s="26">
        <v>375</v>
      </c>
      <c r="J28" s="66" t="s">
        <v>103</v>
      </c>
      <c r="K28" s="85">
        <v>220</v>
      </c>
      <c r="L28" s="23">
        <f t="shared" si="3"/>
        <v>580.70000000000005</v>
      </c>
      <c r="M28" s="23">
        <f t="shared" si="2"/>
        <v>1177.5</v>
      </c>
    </row>
    <row r="29" spans="1:13" s="6" customFormat="1" ht="32" customHeight="1">
      <c r="A29" s="61" t="s">
        <v>338</v>
      </c>
      <c r="B29" s="61" t="s">
        <v>440</v>
      </c>
      <c r="C29" s="64" t="s">
        <v>351</v>
      </c>
      <c r="D29" s="61" t="s">
        <v>302</v>
      </c>
      <c r="E29" s="61" t="s">
        <v>207</v>
      </c>
      <c r="F29" s="137" t="s">
        <v>303</v>
      </c>
      <c r="G29" s="132">
        <v>3.03</v>
      </c>
      <c r="H29" s="195">
        <v>50</v>
      </c>
      <c r="I29" s="138">
        <v>110</v>
      </c>
      <c r="J29" s="65" t="s">
        <v>180</v>
      </c>
      <c r="K29" s="138">
        <v>-100</v>
      </c>
      <c r="L29" s="62">
        <f>(I29-H29)*G29-K29</f>
        <v>281.79999999999995</v>
      </c>
      <c r="M29" s="23">
        <f t="shared" si="2"/>
        <v>333.29999999999995</v>
      </c>
    </row>
    <row r="30" spans="1:13" s="6" customFormat="1" ht="24" customHeight="1">
      <c r="A30" s="61" t="s">
        <v>340</v>
      </c>
      <c r="B30" s="61" t="s">
        <v>395</v>
      </c>
      <c r="C30" s="65" t="s">
        <v>353</v>
      </c>
      <c r="D30" s="61" t="s">
        <v>23</v>
      </c>
      <c r="E30" s="61" t="s">
        <v>317</v>
      </c>
      <c r="F30" s="25" t="s">
        <v>233</v>
      </c>
      <c r="G30" s="24">
        <v>23.85</v>
      </c>
      <c r="H30" s="93">
        <v>620</v>
      </c>
      <c r="I30" s="26">
        <v>700</v>
      </c>
      <c r="J30" s="65" t="s">
        <v>48</v>
      </c>
      <c r="K30" s="93">
        <v>650</v>
      </c>
      <c r="L30" s="23">
        <f>(I30-H30)*G30-K30</f>
        <v>1258</v>
      </c>
      <c r="M30" s="23">
        <f>G30*I30</f>
        <v>16695</v>
      </c>
    </row>
    <row r="31" spans="1:13" s="22" customFormat="1" ht="14" customHeight="1">
      <c r="A31" s="276" t="s">
        <v>323</v>
      </c>
      <c r="B31" s="276" t="s">
        <v>359</v>
      </c>
      <c r="C31" s="274" t="s">
        <v>324</v>
      </c>
      <c r="D31" s="276" t="s">
        <v>95</v>
      </c>
      <c r="E31" s="276" t="s">
        <v>358</v>
      </c>
      <c r="F31" s="25" t="s">
        <v>97</v>
      </c>
      <c r="G31" s="24">
        <v>2.6419999999999999</v>
      </c>
      <c r="H31" s="85">
        <v>120</v>
      </c>
      <c r="I31" s="26">
        <v>350</v>
      </c>
      <c r="J31" s="274" t="s">
        <v>48</v>
      </c>
      <c r="K31" s="85">
        <v>300</v>
      </c>
      <c r="L31" s="23">
        <f t="shared" ref="L31:L49" si="4">(I31-H31)*G31-K31</f>
        <v>307.65999999999997</v>
      </c>
      <c r="M31" s="23">
        <f t="shared" ref="M31:M49" si="5">G31*I31</f>
        <v>924.69999999999993</v>
      </c>
    </row>
    <row r="32" spans="1:13" s="6" customFormat="1">
      <c r="A32" s="277"/>
      <c r="B32" s="277"/>
      <c r="C32" s="275"/>
      <c r="D32" s="277"/>
      <c r="E32" s="277"/>
      <c r="F32" s="25" t="s">
        <v>98</v>
      </c>
      <c r="G32" s="24">
        <v>0.65500000000000003</v>
      </c>
      <c r="H32" s="85">
        <v>290</v>
      </c>
      <c r="I32" s="26">
        <v>550</v>
      </c>
      <c r="J32" s="275"/>
      <c r="K32" s="85">
        <v>80</v>
      </c>
      <c r="L32" s="23">
        <f t="shared" si="4"/>
        <v>90.300000000000011</v>
      </c>
      <c r="M32" s="23">
        <f t="shared" si="5"/>
        <v>360.25</v>
      </c>
    </row>
    <row r="33" spans="1:14" s="6" customFormat="1">
      <c r="A33" s="276" t="s">
        <v>333</v>
      </c>
      <c r="B33" s="276" t="s">
        <v>437</v>
      </c>
      <c r="C33" s="279" t="s">
        <v>355</v>
      </c>
      <c r="D33" s="276" t="s">
        <v>23</v>
      </c>
      <c r="E33" s="276" t="s">
        <v>325</v>
      </c>
      <c r="F33" s="136" t="s">
        <v>326</v>
      </c>
      <c r="G33" s="129">
        <v>12.78</v>
      </c>
      <c r="H33" s="85">
        <v>860</v>
      </c>
      <c r="I33" s="26">
        <v>1030</v>
      </c>
      <c r="J33" s="274" t="s">
        <v>48</v>
      </c>
      <c r="K33" s="85">
        <v>0</v>
      </c>
      <c r="L33" s="23">
        <v>0</v>
      </c>
      <c r="M33" s="23">
        <f t="shared" si="5"/>
        <v>13163.4</v>
      </c>
    </row>
    <row r="34" spans="1:14" s="6" customFormat="1">
      <c r="A34" s="281"/>
      <c r="B34" s="281"/>
      <c r="C34" s="284"/>
      <c r="D34" s="281"/>
      <c r="E34" s="281"/>
      <c r="F34" s="25" t="s">
        <v>327</v>
      </c>
      <c r="G34" s="24">
        <v>0.90500000000000003</v>
      </c>
      <c r="H34" s="85">
        <v>730</v>
      </c>
      <c r="I34" s="26">
        <v>900</v>
      </c>
      <c r="J34" s="278"/>
      <c r="K34" s="85">
        <v>0</v>
      </c>
      <c r="L34" s="23">
        <f t="shared" si="4"/>
        <v>153.85</v>
      </c>
      <c r="M34" s="23">
        <f t="shared" si="5"/>
        <v>814.5</v>
      </c>
    </row>
    <row r="35" spans="1:14" s="6" customFormat="1">
      <c r="A35" s="281"/>
      <c r="B35" s="281"/>
      <c r="C35" s="284"/>
      <c r="D35" s="281"/>
      <c r="E35" s="281"/>
      <c r="F35" s="136" t="s">
        <v>328</v>
      </c>
      <c r="G35" s="129">
        <v>2.7149999999999999</v>
      </c>
      <c r="H35" s="85">
        <v>330</v>
      </c>
      <c r="I35" s="26">
        <v>480</v>
      </c>
      <c r="J35" s="278"/>
      <c r="K35" s="85">
        <v>360</v>
      </c>
      <c r="L35" s="23">
        <f t="shared" si="4"/>
        <v>47.25</v>
      </c>
      <c r="M35" s="23">
        <f t="shared" si="5"/>
        <v>1303.1999999999998</v>
      </c>
      <c r="N35" s="6" t="s">
        <v>460</v>
      </c>
    </row>
    <row r="36" spans="1:14" s="6" customFormat="1">
      <c r="A36" s="281"/>
      <c r="B36" s="281"/>
      <c r="C36" s="284"/>
      <c r="D36" s="281"/>
      <c r="E36" s="281"/>
      <c r="F36" s="25" t="s">
        <v>354</v>
      </c>
      <c r="G36" s="24">
        <v>2.33</v>
      </c>
      <c r="H36" s="85">
        <v>330</v>
      </c>
      <c r="I36" s="26">
        <v>480</v>
      </c>
      <c r="J36" s="278"/>
      <c r="K36" s="85">
        <v>0</v>
      </c>
      <c r="L36" s="23">
        <f t="shared" si="4"/>
        <v>349.5</v>
      </c>
      <c r="M36" s="23">
        <f t="shared" si="5"/>
        <v>1118.4000000000001</v>
      </c>
    </row>
    <row r="37" spans="1:14" s="6" customFormat="1">
      <c r="A37" s="281"/>
      <c r="B37" s="281"/>
      <c r="C37" s="284"/>
      <c r="D37" s="281"/>
      <c r="E37" s="281"/>
      <c r="F37" s="25" t="s">
        <v>339</v>
      </c>
      <c r="G37" s="24">
        <v>0.48</v>
      </c>
      <c r="H37" s="85">
        <v>330</v>
      </c>
      <c r="I37" s="26">
        <v>480</v>
      </c>
      <c r="J37" s="278"/>
      <c r="K37" s="85">
        <v>0</v>
      </c>
      <c r="L37" s="23">
        <f t="shared" si="4"/>
        <v>72</v>
      </c>
      <c r="M37" s="23">
        <f t="shared" si="5"/>
        <v>230.39999999999998</v>
      </c>
    </row>
    <row r="38" spans="1:14" s="6" customFormat="1">
      <c r="A38" s="277"/>
      <c r="B38" s="277"/>
      <c r="C38" s="280"/>
      <c r="D38" s="277"/>
      <c r="E38" s="277"/>
      <c r="F38" s="25" t="s">
        <v>329</v>
      </c>
      <c r="G38" s="24">
        <v>0.44500000000000001</v>
      </c>
      <c r="H38" s="85">
        <v>330</v>
      </c>
      <c r="I38" s="26">
        <v>480</v>
      </c>
      <c r="J38" s="275"/>
      <c r="K38" s="85">
        <v>0</v>
      </c>
      <c r="L38" s="23">
        <f t="shared" si="4"/>
        <v>66.75</v>
      </c>
      <c r="M38" s="23">
        <f t="shared" si="5"/>
        <v>213.6</v>
      </c>
    </row>
    <row r="39" spans="1:14" s="6" customFormat="1">
      <c r="A39" s="276" t="s">
        <v>344</v>
      </c>
      <c r="B39" s="276" t="s">
        <v>438</v>
      </c>
      <c r="C39" s="274" t="s">
        <v>345</v>
      </c>
      <c r="D39" s="276" t="s">
        <v>346</v>
      </c>
      <c r="E39" s="276" t="s">
        <v>439</v>
      </c>
      <c r="F39" s="25" t="s">
        <v>347</v>
      </c>
      <c r="G39" s="24">
        <v>12.48</v>
      </c>
      <c r="H39" s="85">
        <v>35</v>
      </c>
      <c r="I39" s="26">
        <v>140</v>
      </c>
      <c r="J39" s="274" t="s">
        <v>348</v>
      </c>
      <c r="K39" s="85">
        <v>280</v>
      </c>
      <c r="L39" s="23">
        <f t="shared" si="4"/>
        <v>1030.4000000000001</v>
      </c>
      <c r="M39" s="23">
        <f t="shared" si="5"/>
        <v>1747.2</v>
      </c>
    </row>
    <row r="40" spans="1:14" s="6" customFormat="1">
      <c r="A40" s="277"/>
      <c r="B40" s="277"/>
      <c r="C40" s="275"/>
      <c r="D40" s="277"/>
      <c r="E40" s="277"/>
      <c r="F40" s="25" t="s">
        <v>349</v>
      </c>
      <c r="G40" s="24">
        <v>1.86</v>
      </c>
      <c r="H40" s="85">
        <v>220</v>
      </c>
      <c r="I40" s="26">
        <v>345</v>
      </c>
      <c r="J40" s="275"/>
      <c r="K40" s="85">
        <v>70</v>
      </c>
      <c r="L40" s="23">
        <f t="shared" si="4"/>
        <v>162.5</v>
      </c>
      <c r="M40" s="23">
        <f t="shared" si="5"/>
        <v>641.70000000000005</v>
      </c>
    </row>
    <row r="41" spans="1:14" s="22" customFormat="1">
      <c r="A41" s="276" t="s">
        <v>350</v>
      </c>
      <c r="B41" s="276" t="s">
        <v>390</v>
      </c>
      <c r="C41" s="274" t="s">
        <v>351</v>
      </c>
      <c r="D41" s="276" t="s">
        <v>201</v>
      </c>
      <c r="E41" s="276" t="s">
        <v>96</v>
      </c>
      <c r="F41" s="25" t="s">
        <v>97</v>
      </c>
      <c r="G41" s="24">
        <v>1.34</v>
      </c>
      <c r="H41" s="85">
        <v>120</v>
      </c>
      <c r="I41" s="26">
        <v>375</v>
      </c>
      <c r="J41" s="274" t="s">
        <v>103</v>
      </c>
      <c r="K41" s="85">
        <v>110</v>
      </c>
      <c r="L41" s="23">
        <f t="shared" si="4"/>
        <v>231.70000000000005</v>
      </c>
      <c r="M41" s="23">
        <f t="shared" si="5"/>
        <v>502.50000000000006</v>
      </c>
    </row>
    <row r="42" spans="1:14" s="6" customFormat="1" ht="16" customHeight="1">
      <c r="A42" s="277"/>
      <c r="B42" s="277"/>
      <c r="C42" s="275"/>
      <c r="D42" s="277"/>
      <c r="E42" s="277"/>
      <c r="F42" s="25" t="s">
        <v>98</v>
      </c>
      <c r="G42" s="24">
        <v>2.12</v>
      </c>
      <c r="H42" s="85">
        <v>290</v>
      </c>
      <c r="I42" s="26">
        <v>525</v>
      </c>
      <c r="J42" s="275"/>
      <c r="K42" s="85">
        <v>110</v>
      </c>
      <c r="L42" s="23">
        <f t="shared" si="4"/>
        <v>388.20000000000005</v>
      </c>
      <c r="M42" s="23">
        <f t="shared" si="5"/>
        <v>1113</v>
      </c>
    </row>
    <row r="43" spans="1:14" s="22" customFormat="1" ht="18" customHeight="1">
      <c r="A43" s="276" t="s">
        <v>364</v>
      </c>
      <c r="B43" s="276" t="s">
        <v>390</v>
      </c>
      <c r="C43" s="274" t="s">
        <v>365</v>
      </c>
      <c r="D43" s="276" t="s">
        <v>201</v>
      </c>
      <c r="E43" s="276" t="s">
        <v>96</v>
      </c>
      <c r="F43" s="25" t="s">
        <v>97</v>
      </c>
      <c r="G43" s="24">
        <v>3.02</v>
      </c>
      <c r="H43" s="85">
        <v>120</v>
      </c>
      <c r="I43" s="26">
        <v>375</v>
      </c>
      <c r="J43" s="274" t="s">
        <v>103</v>
      </c>
      <c r="K43" s="85">
        <v>110</v>
      </c>
      <c r="L43" s="23">
        <f t="shared" si="4"/>
        <v>660.1</v>
      </c>
      <c r="M43" s="23">
        <f t="shared" si="5"/>
        <v>1132.5</v>
      </c>
    </row>
    <row r="44" spans="1:14" s="6" customFormat="1" ht="16" customHeight="1">
      <c r="A44" s="277"/>
      <c r="B44" s="277"/>
      <c r="C44" s="275"/>
      <c r="D44" s="277"/>
      <c r="E44" s="277"/>
      <c r="F44" s="25" t="s">
        <v>98</v>
      </c>
      <c r="G44" s="24">
        <v>0.435</v>
      </c>
      <c r="H44" s="85">
        <v>290</v>
      </c>
      <c r="I44" s="26">
        <v>525</v>
      </c>
      <c r="J44" s="275"/>
      <c r="K44" s="85">
        <v>110</v>
      </c>
      <c r="L44" s="23">
        <f t="shared" si="4"/>
        <v>-7.7750000000000057</v>
      </c>
      <c r="M44" s="23">
        <f t="shared" si="5"/>
        <v>228.375</v>
      </c>
    </row>
    <row r="45" spans="1:14" s="6" customFormat="1" ht="16" customHeight="1">
      <c r="A45" s="276" t="s">
        <v>367</v>
      </c>
      <c r="B45" s="276" t="s">
        <v>402</v>
      </c>
      <c r="C45" s="279"/>
      <c r="D45" s="276" t="s">
        <v>109</v>
      </c>
      <c r="E45" s="276" t="s">
        <v>399</v>
      </c>
      <c r="F45" s="68" t="s">
        <v>56</v>
      </c>
      <c r="G45" s="24">
        <v>3.35</v>
      </c>
      <c r="H45" s="93">
        <v>212</v>
      </c>
      <c r="I45" s="26">
        <v>330</v>
      </c>
      <c r="J45" s="274" t="s">
        <v>67</v>
      </c>
      <c r="K45" s="93">
        <v>184</v>
      </c>
      <c r="L45" s="23">
        <f t="shared" si="4"/>
        <v>211.3</v>
      </c>
      <c r="M45" s="62">
        <f t="shared" si="5"/>
        <v>1105.5</v>
      </c>
    </row>
    <row r="46" spans="1:14" s="6" customFormat="1" ht="16" customHeight="1">
      <c r="A46" s="281"/>
      <c r="B46" s="281"/>
      <c r="C46" s="284"/>
      <c r="D46" s="281"/>
      <c r="E46" s="281"/>
      <c r="F46" s="68" t="s">
        <v>54</v>
      </c>
      <c r="G46" s="24">
        <v>2.68</v>
      </c>
      <c r="H46" s="93">
        <v>212</v>
      </c>
      <c r="I46" s="26">
        <v>285</v>
      </c>
      <c r="J46" s="278"/>
      <c r="K46" s="93">
        <v>184</v>
      </c>
      <c r="L46" s="23">
        <f t="shared" si="4"/>
        <v>11.640000000000015</v>
      </c>
      <c r="M46" s="62">
        <f t="shared" si="5"/>
        <v>763.80000000000007</v>
      </c>
    </row>
    <row r="47" spans="1:14" s="6" customFormat="1" ht="16" customHeight="1">
      <c r="A47" s="281"/>
      <c r="B47" s="281"/>
      <c r="C47" s="284"/>
      <c r="D47" s="281"/>
      <c r="E47" s="281"/>
      <c r="F47" s="68" t="s">
        <v>68</v>
      </c>
      <c r="G47" s="24">
        <v>8.7100000000000009</v>
      </c>
      <c r="H47" s="96">
        <v>162</v>
      </c>
      <c r="I47" s="69">
        <v>235</v>
      </c>
      <c r="J47" s="278"/>
      <c r="K47" s="93">
        <v>184</v>
      </c>
      <c r="L47" s="23">
        <f t="shared" si="4"/>
        <v>451.83000000000004</v>
      </c>
      <c r="M47" s="23">
        <f t="shared" si="5"/>
        <v>2046.8500000000001</v>
      </c>
    </row>
    <row r="48" spans="1:14" s="6" customFormat="1" ht="16" customHeight="1">
      <c r="A48" s="281"/>
      <c r="B48" s="281"/>
      <c r="C48" s="284"/>
      <c r="D48" s="281"/>
      <c r="E48" s="281"/>
      <c r="F48" s="68" t="s">
        <v>69</v>
      </c>
      <c r="G48" s="24">
        <v>0</v>
      </c>
      <c r="H48" s="93">
        <v>0</v>
      </c>
      <c r="I48" s="26">
        <v>170</v>
      </c>
      <c r="J48" s="278"/>
      <c r="K48" s="93">
        <v>0</v>
      </c>
      <c r="L48" s="23">
        <f t="shared" si="4"/>
        <v>0</v>
      </c>
      <c r="M48" s="23">
        <f t="shared" si="5"/>
        <v>0</v>
      </c>
    </row>
    <row r="49" spans="1:13" s="6" customFormat="1" ht="16" customHeight="1">
      <c r="A49" s="277"/>
      <c r="B49" s="277"/>
      <c r="C49" s="280"/>
      <c r="D49" s="277"/>
      <c r="E49" s="277"/>
      <c r="F49" s="68" t="s">
        <v>70</v>
      </c>
      <c r="G49" s="24">
        <v>0.74</v>
      </c>
      <c r="H49" s="93">
        <v>67</v>
      </c>
      <c r="I49" s="26">
        <v>140</v>
      </c>
      <c r="J49" s="275"/>
      <c r="K49" s="93">
        <v>183</v>
      </c>
      <c r="L49" s="23">
        <f t="shared" si="4"/>
        <v>-128.98000000000002</v>
      </c>
      <c r="M49" s="23">
        <f t="shared" si="5"/>
        <v>103.6</v>
      </c>
    </row>
    <row r="50" spans="1:13" ht="16" customHeight="1">
      <c r="A50" s="71"/>
      <c r="B50" s="71"/>
      <c r="C50" s="65"/>
      <c r="D50" s="71"/>
      <c r="E50" s="71"/>
      <c r="F50" s="4"/>
      <c r="G50" s="5"/>
      <c r="H50" s="3"/>
      <c r="I50" s="3"/>
      <c r="J50" s="83"/>
      <c r="K50" s="3"/>
      <c r="L50" s="18"/>
      <c r="M50" s="18"/>
    </row>
    <row r="51" spans="1:13" s="6" customFormat="1">
      <c r="A51" s="61"/>
      <c r="B51" s="61"/>
      <c r="C51" s="65"/>
      <c r="D51" s="61"/>
      <c r="E51" s="61"/>
      <c r="F51" s="25"/>
      <c r="G51" s="24"/>
      <c r="H51" s="26"/>
      <c r="I51" s="26"/>
      <c r="J51" s="65"/>
      <c r="K51" s="26"/>
      <c r="L51" s="23"/>
      <c r="M51" s="23"/>
    </row>
    <row r="52" spans="1:13" s="6" customFormat="1">
      <c r="A52" s="7"/>
      <c r="B52" s="8"/>
      <c r="C52" s="7"/>
      <c r="D52" s="7"/>
      <c r="E52" s="7"/>
      <c r="F52" s="7"/>
      <c r="G52" s="9">
        <f>SUM(G9:G51)</f>
        <v>174.18700000000004</v>
      </c>
      <c r="H52" s="7"/>
      <c r="I52" s="7"/>
      <c r="J52" s="7"/>
      <c r="K52" s="8"/>
      <c r="L52" s="10">
        <f>SUM(L9:L51)</f>
        <v>8021.3000000000029</v>
      </c>
      <c r="M52" s="10">
        <f>SUM(M9:M51)</f>
        <v>62193.649999999994</v>
      </c>
    </row>
    <row r="53" spans="1:13" s="6" customFormat="1" ht="17" thickBot="1">
      <c r="A53" s="11"/>
      <c r="B53" s="12"/>
      <c r="C53" s="12"/>
      <c r="D53" s="12"/>
      <c r="E53" s="12"/>
      <c r="F53" s="12"/>
      <c r="G53" s="12"/>
      <c r="H53" s="12"/>
      <c r="I53" s="12"/>
      <c r="J53" s="13" t="s">
        <v>14</v>
      </c>
      <c r="K53" s="14">
        <f>M52/G52</f>
        <v>357.05104284475868</v>
      </c>
      <c r="L53" s="15">
        <f>L52/G52</f>
        <v>46.049934840143074</v>
      </c>
      <c r="M53" s="16">
        <f>L52/M52</f>
        <v>0.1289729739290105</v>
      </c>
    </row>
    <row r="55" spans="1:13">
      <c r="B55" t="s">
        <v>291</v>
      </c>
      <c r="D55" t="s">
        <v>391</v>
      </c>
      <c r="E55" t="s">
        <v>23</v>
      </c>
      <c r="F55" t="s">
        <v>103</v>
      </c>
      <c r="G55" s="59" t="s">
        <v>392</v>
      </c>
      <c r="H55" t="s">
        <v>393</v>
      </c>
    </row>
    <row r="56" spans="1:13">
      <c r="B56" t="s">
        <v>338</v>
      </c>
      <c r="D56" t="s">
        <v>381</v>
      </c>
      <c r="E56" t="s">
        <v>382</v>
      </c>
      <c r="F56" t="s">
        <v>180</v>
      </c>
      <c r="G56" s="59" t="s">
        <v>383</v>
      </c>
      <c r="H56" t="s">
        <v>384</v>
      </c>
    </row>
    <row r="57" spans="1:13">
      <c r="D57" t="s">
        <v>385</v>
      </c>
      <c r="F57" t="s">
        <v>103</v>
      </c>
      <c r="G57" s="59" t="s">
        <v>386</v>
      </c>
    </row>
    <row r="58" spans="1:13" ht="18">
      <c r="D58" s="108" t="s">
        <v>318</v>
      </c>
    </row>
  </sheetData>
  <mergeCells count="73">
    <mergeCell ref="J45:J49"/>
    <mergeCell ref="A45:A49"/>
    <mergeCell ref="B45:B49"/>
    <mergeCell ref="C45:C49"/>
    <mergeCell ref="D45:D49"/>
    <mergeCell ref="E45:E49"/>
    <mergeCell ref="D41:D42"/>
    <mergeCell ref="E41:E42"/>
    <mergeCell ref="J41:J42"/>
    <mergeCell ref="A39:A40"/>
    <mergeCell ref="B39:B40"/>
    <mergeCell ref="C39:C40"/>
    <mergeCell ref="D39:D40"/>
    <mergeCell ref="E39:E40"/>
    <mergeCell ref="J39:J40"/>
    <mergeCell ref="A41:A42"/>
    <mergeCell ref="B41:B42"/>
    <mergeCell ref="C41:C42"/>
    <mergeCell ref="A31:A32"/>
    <mergeCell ref="B31:B32"/>
    <mergeCell ref="C31:C32"/>
    <mergeCell ref="J31:J32"/>
    <mergeCell ref="E33:E38"/>
    <mergeCell ref="D33:D38"/>
    <mergeCell ref="C33:C38"/>
    <mergeCell ref="J33:J38"/>
    <mergeCell ref="D31:D32"/>
    <mergeCell ref="E31:E32"/>
    <mergeCell ref="A33:A38"/>
    <mergeCell ref="B33:B38"/>
    <mergeCell ref="J11:J12"/>
    <mergeCell ref="A1:M3"/>
    <mergeCell ref="A11:A12"/>
    <mergeCell ref="B11:B12"/>
    <mergeCell ref="C11:C12"/>
    <mergeCell ref="D11:D12"/>
    <mergeCell ref="E11:E12"/>
    <mergeCell ref="J9:J10"/>
    <mergeCell ref="A9:A10"/>
    <mergeCell ref="B9:B10"/>
    <mergeCell ref="C9:C10"/>
    <mergeCell ref="D9:D10"/>
    <mergeCell ref="E9:E10"/>
    <mergeCell ref="J18:J22"/>
    <mergeCell ref="A23:A27"/>
    <mergeCell ref="B23:B27"/>
    <mergeCell ref="C23:C27"/>
    <mergeCell ref="D23:D27"/>
    <mergeCell ref="E23:E27"/>
    <mergeCell ref="J23:J27"/>
    <mergeCell ref="A18:A22"/>
    <mergeCell ref="B18:B22"/>
    <mergeCell ref="C18:C22"/>
    <mergeCell ref="D18:D22"/>
    <mergeCell ref="E18:E22"/>
    <mergeCell ref="J43:J44"/>
    <mergeCell ref="A43:A44"/>
    <mergeCell ref="B43:B44"/>
    <mergeCell ref="C43:C44"/>
    <mergeCell ref="D43:D44"/>
    <mergeCell ref="E43:E44"/>
    <mergeCell ref="J13:J14"/>
    <mergeCell ref="A13:A14"/>
    <mergeCell ref="B13:B14"/>
    <mergeCell ref="C13:C14"/>
    <mergeCell ref="D13:D14"/>
    <mergeCell ref="E13:E14"/>
    <mergeCell ref="J16:J17"/>
    <mergeCell ref="E16:E17"/>
    <mergeCell ref="D16:D17"/>
    <mergeCell ref="C16:C17"/>
    <mergeCell ref="A16:A17"/>
    <mergeCell ref="B16:B17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2E8F-CE65-2A4F-B49B-77717FDAE91F}">
  <dimension ref="A1:ANA79"/>
  <sheetViews>
    <sheetView topLeftCell="A23" workbookViewId="0">
      <selection activeCell="E35" sqref="E35"/>
    </sheetView>
  </sheetViews>
  <sheetFormatPr baseColWidth="10" defaultRowHeight="16"/>
  <cols>
    <col min="1" max="1" width="13" customWidth="1"/>
    <col min="2" max="2" width="12.5" customWidth="1"/>
    <col min="3" max="3" width="15.83203125" customWidth="1"/>
    <col min="4" max="4" width="26" bestFit="1" customWidth="1"/>
    <col min="5" max="5" width="32" customWidth="1"/>
    <col min="6" max="6" width="34.5" customWidth="1"/>
    <col min="10" max="10" width="14.83203125" customWidth="1"/>
  </cols>
  <sheetData>
    <row r="1" spans="1:1041" ht="16" customHeight="1">
      <c r="A1" s="285" t="s">
        <v>45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041" ht="16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041" ht="17" customHeight="1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4" spans="1:104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04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041" ht="32">
      <c r="A6" s="78" t="s">
        <v>0</v>
      </c>
      <c r="B6" s="78" t="s">
        <v>1</v>
      </c>
      <c r="C6" s="79" t="s">
        <v>2</v>
      </c>
      <c r="D6" s="80" t="s">
        <v>3</v>
      </c>
      <c r="E6" s="81" t="s">
        <v>4</v>
      </c>
      <c r="F6" s="80" t="s">
        <v>5</v>
      </c>
      <c r="G6" s="80" t="s">
        <v>6</v>
      </c>
      <c r="H6" s="80" t="s">
        <v>7</v>
      </c>
      <c r="I6" s="80" t="s">
        <v>8</v>
      </c>
      <c r="J6" s="80" t="s">
        <v>9</v>
      </c>
      <c r="K6" s="80" t="s">
        <v>10</v>
      </c>
      <c r="L6" s="82" t="s">
        <v>11</v>
      </c>
      <c r="M6" s="80" t="s">
        <v>12</v>
      </c>
    </row>
    <row r="7" spans="1:1041" s="6" customFormat="1">
      <c r="A7" s="276" t="s">
        <v>332</v>
      </c>
      <c r="B7" s="276" t="s">
        <v>473</v>
      </c>
      <c r="C7" s="274" t="s">
        <v>429</v>
      </c>
      <c r="D7" s="276" t="s">
        <v>40</v>
      </c>
      <c r="E7" s="276" t="s">
        <v>360</v>
      </c>
      <c r="F7" s="25" t="s">
        <v>330</v>
      </c>
      <c r="G7" s="24">
        <v>17.725000000000001</v>
      </c>
      <c r="H7" s="141">
        <v>292</v>
      </c>
      <c r="I7" s="26">
        <v>350</v>
      </c>
      <c r="J7" s="274" t="s">
        <v>48</v>
      </c>
      <c r="K7" s="85">
        <v>400</v>
      </c>
      <c r="L7" s="23">
        <f>(I7-H7)*G7-K7</f>
        <v>628.05000000000018</v>
      </c>
      <c r="M7" s="23">
        <f t="shared" ref="M7:M21" si="0">G7*I7</f>
        <v>6203.7500000000009</v>
      </c>
    </row>
    <row r="8" spans="1:1041" s="6" customFormat="1">
      <c r="A8" s="277"/>
      <c r="B8" s="277"/>
      <c r="C8" s="275"/>
      <c r="D8" s="277"/>
      <c r="E8" s="277"/>
      <c r="F8" s="68" t="s">
        <v>331</v>
      </c>
      <c r="G8" s="167">
        <v>5.6139999999999999</v>
      </c>
      <c r="H8" s="168">
        <v>292</v>
      </c>
      <c r="I8" s="69">
        <v>350</v>
      </c>
      <c r="J8" s="275"/>
      <c r="K8" s="172">
        <v>40</v>
      </c>
      <c r="L8" s="67">
        <f>(I8-H8)*G8-K8</f>
        <v>285.61199999999997</v>
      </c>
      <c r="M8" s="67">
        <f t="shared" si="0"/>
        <v>1964.8999999999999</v>
      </c>
    </row>
    <row r="9" spans="1:1041" s="169" customFormat="1">
      <c r="A9" s="20" t="s">
        <v>541</v>
      </c>
      <c r="B9" s="20" t="s">
        <v>543</v>
      </c>
      <c r="C9" s="283" t="s">
        <v>464</v>
      </c>
      <c r="D9" s="282" t="s">
        <v>40</v>
      </c>
      <c r="E9" s="27" t="s">
        <v>472</v>
      </c>
      <c r="F9" s="25" t="s">
        <v>233</v>
      </c>
      <c r="G9" s="24">
        <v>13.096</v>
      </c>
      <c r="H9" s="85">
        <v>625</v>
      </c>
      <c r="I9" s="26">
        <v>750</v>
      </c>
      <c r="J9" s="283" t="s">
        <v>13</v>
      </c>
      <c r="K9" s="85">
        <v>100</v>
      </c>
      <c r="L9" s="23">
        <f>(I9-H9)*G9-K9</f>
        <v>1537</v>
      </c>
      <c r="M9" s="23">
        <f t="shared" si="0"/>
        <v>9822</v>
      </c>
      <c r="N9" s="17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170"/>
    </row>
    <row r="10" spans="1:1041" s="169" customFormat="1">
      <c r="A10" s="20" t="s">
        <v>542</v>
      </c>
      <c r="B10" s="20" t="s">
        <v>544</v>
      </c>
      <c r="C10" s="283"/>
      <c r="D10" s="282"/>
      <c r="E10" s="27" t="s">
        <v>471</v>
      </c>
      <c r="F10" s="25" t="s">
        <v>352</v>
      </c>
      <c r="G10" s="24">
        <v>12.439</v>
      </c>
      <c r="H10" s="85">
        <v>425</v>
      </c>
      <c r="I10" s="26">
        <v>500</v>
      </c>
      <c r="J10" s="283"/>
      <c r="K10" s="85">
        <v>600</v>
      </c>
      <c r="L10" s="23">
        <f>(I10-H10)*G10-K10</f>
        <v>332.92499999999995</v>
      </c>
      <c r="M10" s="23">
        <f t="shared" si="0"/>
        <v>6219.5</v>
      </c>
      <c r="N10" s="17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170"/>
    </row>
    <row r="11" spans="1:1041" s="22" customFormat="1" ht="17" customHeight="1">
      <c r="A11" s="61" t="s">
        <v>369</v>
      </c>
      <c r="B11" s="166" t="s">
        <v>536</v>
      </c>
      <c r="C11" s="65" t="s">
        <v>526</v>
      </c>
      <c r="D11" s="61" t="s">
        <v>201</v>
      </c>
      <c r="E11" s="61" t="s">
        <v>23</v>
      </c>
      <c r="F11" s="137" t="s">
        <v>77</v>
      </c>
      <c r="G11" s="132">
        <v>0.85</v>
      </c>
      <c r="H11" s="195">
        <v>70</v>
      </c>
      <c r="I11" s="138">
        <v>120</v>
      </c>
      <c r="J11" s="65" t="s">
        <v>80</v>
      </c>
      <c r="K11" s="138">
        <v>0</v>
      </c>
      <c r="L11" s="62">
        <f t="shared" ref="L11:L16" si="1">(I11-H11)*G11-K11</f>
        <v>42.5</v>
      </c>
      <c r="M11" s="62">
        <f t="shared" si="0"/>
        <v>102</v>
      </c>
    </row>
    <row r="12" spans="1:1041" s="22" customFormat="1">
      <c r="A12" s="276" t="s">
        <v>370</v>
      </c>
      <c r="B12" s="276" t="s">
        <v>454</v>
      </c>
      <c r="C12" s="274" t="s">
        <v>396</v>
      </c>
      <c r="D12" s="276" t="s">
        <v>53</v>
      </c>
      <c r="E12" s="276" t="s">
        <v>455</v>
      </c>
      <c r="F12" s="25" t="s">
        <v>54</v>
      </c>
      <c r="G12" s="24">
        <v>3.28</v>
      </c>
      <c r="H12" s="85">
        <v>238</v>
      </c>
      <c r="I12" s="26">
        <v>290</v>
      </c>
      <c r="J12" s="274" t="s">
        <v>55</v>
      </c>
      <c r="K12" s="85">
        <v>100</v>
      </c>
      <c r="L12" s="23">
        <f t="shared" si="1"/>
        <v>70.56</v>
      </c>
      <c r="M12" s="23">
        <f t="shared" si="0"/>
        <v>951.19999999999993</v>
      </c>
    </row>
    <row r="13" spans="1:1041" s="6" customFormat="1">
      <c r="A13" s="281"/>
      <c r="B13" s="281"/>
      <c r="C13" s="278"/>
      <c r="D13" s="281"/>
      <c r="E13" s="281"/>
      <c r="F13" s="25" t="s">
        <v>56</v>
      </c>
      <c r="G13" s="24">
        <v>4.32</v>
      </c>
      <c r="H13" s="85">
        <v>288</v>
      </c>
      <c r="I13" s="26">
        <v>335</v>
      </c>
      <c r="J13" s="278"/>
      <c r="K13" s="85">
        <v>200</v>
      </c>
      <c r="L13" s="23">
        <f t="shared" si="1"/>
        <v>3.0400000000000205</v>
      </c>
      <c r="M13" s="23">
        <f t="shared" si="0"/>
        <v>1447.2</v>
      </c>
    </row>
    <row r="14" spans="1:1041" s="6" customFormat="1">
      <c r="A14" s="281"/>
      <c r="B14" s="281"/>
      <c r="C14" s="278"/>
      <c r="D14" s="281"/>
      <c r="E14" s="281"/>
      <c r="F14" s="25" t="s">
        <v>309</v>
      </c>
      <c r="G14" s="24">
        <v>1.23</v>
      </c>
      <c r="H14" s="85">
        <v>78</v>
      </c>
      <c r="I14" s="26">
        <v>145</v>
      </c>
      <c r="J14" s="278"/>
      <c r="K14" s="85">
        <v>0</v>
      </c>
      <c r="L14" s="23">
        <f t="shared" si="1"/>
        <v>82.41</v>
      </c>
      <c r="M14" s="23">
        <f t="shared" si="0"/>
        <v>178.35</v>
      </c>
    </row>
    <row r="15" spans="1:1041" s="6" customFormat="1">
      <c r="A15" s="281"/>
      <c r="B15" s="281"/>
      <c r="C15" s="278"/>
      <c r="D15" s="281"/>
      <c r="E15" s="281"/>
      <c r="F15" s="25" t="s">
        <v>306</v>
      </c>
      <c r="G15" s="24">
        <v>1.23</v>
      </c>
      <c r="H15" s="85">
        <v>178</v>
      </c>
      <c r="I15" s="26">
        <v>245</v>
      </c>
      <c r="J15" s="278"/>
      <c r="K15" s="85">
        <v>50</v>
      </c>
      <c r="L15" s="23">
        <f t="shared" si="1"/>
        <v>32.409999999999997</v>
      </c>
      <c r="M15" s="23">
        <f t="shared" si="0"/>
        <v>301.35000000000002</v>
      </c>
    </row>
    <row r="16" spans="1:1041" s="22" customFormat="1">
      <c r="A16" s="277"/>
      <c r="B16" s="277"/>
      <c r="C16" s="275"/>
      <c r="D16" s="277"/>
      <c r="E16" s="277"/>
      <c r="F16" s="25" t="s">
        <v>57</v>
      </c>
      <c r="G16" s="24">
        <v>4.78</v>
      </c>
      <c r="H16" s="85">
        <v>38</v>
      </c>
      <c r="I16" s="26">
        <v>90</v>
      </c>
      <c r="J16" s="275"/>
      <c r="K16" s="85">
        <v>0</v>
      </c>
      <c r="L16" s="23">
        <f t="shared" si="1"/>
        <v>248.56</v>
      </c>
      <c r="M16" s="23">
        <f t="shared" si="0"/>
        <v>430.20000000000005</v>
      </c>
    </row>
    <row r="17" spans="1:13" s="22" customFormat="1" ht="34">
      <c r="A17" s="20" t="s">
        <v>374</v>
      </c>
      <c r="B17" s="19" t="s">
        <v>525</v>
      </c>
      <c r="C17" s="66" t="s">
        <v>375</v>
      </c>
      <c r="D17" s="20" t="s">
        <v>378</v>
      </c>
      <c r="E17" s="20" t="s">
        <v>85</v>
      </c>
      <c r="F17" s="25" t="s">
        <v>86</v>
      </c>
      <c r="G17" s="24">
        <v>2.98</v>
      </c>
      <c r="H17" s="85">
        <v>100</v>
      </c>
      <c r="I17" s="26">
        <v>200</v>
      </c>
      <c r="J17" s="66" t="s">
        <v>80</v>
      </c>
      <c r="K17" s="26">
        <v>0</v>
      </c>
      <c r="L17" s="23">
        <f>(I17-H17)*G17-K17</f>
        <v>298</v>
      </c>
      <c r="M17" s="23">
        <f t="shared" si="0"/>
        <v>596</v>
      </c>
    </row>
    <row r="18" spans="1:13" s="22" customFormat="1">
      <c r="A18" s="276" t="s">
        <v>379</v>
      </c>
      <c r="B18" s="276" t="s">
        <v>540</v>
      </c>
      <c r="C18" s="274" t="s">
        <v>380</v>
      </c>
      <c r="D18" s="276" t="s">
        <v>201</v>
      </c>
      <c r="E18" s="276" t="s">
        <v>96</v>
      </c>
      <c r="F18" s="25" t="s">
        <v>97</v>
      </c>
      <c r="G18" s="24">
        <v>1.17</v>
      </c>
      <c r="H18" s="85">
        <v>120</v>
      </c>
      <c r="I18" s="26">
        <v>375</v>
      </c>
      <c r="J18" s="274" t="s">
        <v>103</v>
      </c>
      <c r="K18" s="85">
        <v>110</v>
      </c>
      <c r="L18" s="23">
        <f>(I18-H18)*G18-K18</f>
        <v>188.34999999999997</v>
      </c>
      <c r="M18" s="23">
        <f t="shared" si="0"/>
        <v>438.75</v>
      </c>
    </row>
    <row r="19" spans="1:13" s="22" customFormat="1">
      <c r="A19" s="281"/>
      <c r="B19" s="281"/>
      <c r="C19" s="278"/>
      <c r="D19" s="281"/>
      <c r="E19" s="281"/>
      <c r="F19" s="25" t="s">
        <v>539</v>
      </c>
      <c r="G19" s="24">
        <v>0.33</v>
      </c>
      <c r="H19" s="85">
        <v>100</v>
      </c>
      <c r="I19" s="26">
        <v>250</v>
      </c>
      <c r="J19" s="278"/>
      <c r="K19" s="85">
        <v>0</v>
      </c>
      <c r="L19" s="23">
        <f>(I19-H19)*G19-K19</f>
        <v>49.5</v>
      </c>
      <c r="M19" s="23">
        <f t="shared" si="0"/>
        <v>82.5</v>
      </c>
    </row>
    <row r="20" spans="1:13" s="6" customFormat="1" ht="16" customHeight="1">
      <c r="A20" s="277"/>
      <c r="B20" s="277"/>
      <c r="C20" s="275"/>
      <c r="D20" s="277"/>
      <c r="E20" s="277"/>
      <c r="F20" s="25" t="s">
        <v>98</v>
      </c>
      <c r="G20" s="24">
        <v>2.65</v>
      </c>
      <c r="H20" s="85">
        <v>290</v>
      </c>
      <c r="I20" s="26">
        <v>525</v>
      </c>
      <c r="J20" s="275"/>
      <c r="K20" s="26">
        <v>110</v>
      </c>
      <c r="L20" s="23">
        <f>(I20-H20)*G20-K20</f>
        <v>512.75</v>
      </c>
      <c r="M20" s="23">
        <f t="shared" si="0"/>
        <v>1391.25</v>
      </c>
    </row>
    <row r="21" spans="1:13" s="6" customFormat="1" ht="17">
      <c r="A21" s="61" t="s">
        <v>397</v>
      </c>
      <c r="B21" s="61" t="s">
        <v>513</v>
      </c>
      <c r="C21" s="64" t="s">
        <v>512</v>
      </c>
      <c r="D21" s="61" t="s">
        <v>398</v>
      </c>
      <c r="E21" s="20" t="s">
        <v>514</v>
      </c>
      <c r="F21" s="25" t="s">
        <v>254</v>
      </c>
      <c r="G21" s="99">
        <v>4.32</v>
      </c>
      <c r="H21" s="93">
        <v>100</v>
      </c>
      <c r="I21" s="26">
        <v>350</v>
      </c>
      <c r="J21" s="65" t="s">
        <v>103</v>
      </c>
      <c r="K21" s="104">
        <v>250</v>
      </c>
      <c r="L21" s="62">
        <f>(I21-H21)*G21-K21</f>
        <v>830</v>
      </c>
      <c r="M21" s="62">
        <f t="shared" si="0"/>
        <v>1512</v>
      </c>
    </row>
    <row r="22" spans="1:13" s="6" customFormat="1">
      <c r="A22" s="276" t="s">
        <v>368</v>
      </c>
      <c r="B22" s="276" t="s">
        <v>484</v>
      </c>
      <c r="C22" s="279" t="s">
        <v>458</v>
      </c>
      <c r="D22" s="276" t="s">
        <v>109</v>
      </c>
      <c r="E22" s="276" t="s">
        <v>400</v>
      </c>
      <c r="F22" s="68" t="s">
        <v>56</v>
      </c>
      <c r="G22" s="24">
        <v>0.72</v>
      </c>
      <c r="H22" s="93">
        <v>214</v>
      </c>
      <c r="I22" s="26">
        <v>330</v>
      </c>
      <c r="J22" s="274" t="s">
        <v>67</v>
      </c>
      <c r="K22" s="20">
        <v>184</v>
      </c>
      <c r="L22" s="23">
        <f t="shared" ref="L22:L36" si="2">(I22-H22)*G22-K22</f>
        <v>-100.48</v>
      </c>
      <c r="M22" s="62">
        <f t="shared" ref="M22:M36" si="3">G22*I22</f>
        <v>237.6</v>
      </c>
    </row>
    <row r="23" spans="1:13" s="6" customFormat="1">
      <c r="A23" s="281"/>
      <c r="B23" s="281"/>
      <c r="C23" s="284"/>
      <c r="D23" s="281"/>
      <c r="E23" s="281"/>
      <c r="F23" s="68" t="s">
        <v>54</v>
      </c>
      <c r="G23" s="24">
        <v>2.16</v>
      </c>
      <c r="H23" s="93">
        <v>214</v>
      </c>
      <c r="I23" s="26">
        <v>285</v>
      </c>
      <c r="J23" s="278"/>
      <c r="K23" s="20">
        <v>184</v>
      </c>
      <c r="L23" s="23">
        <f t="shared" si="2"/>
        <v>-30.639999999999986</v>
      </c>
      <c r="M23" s="62">
        <f t="shared" si="3"/>
        <v>615.6</v>
      </c>
    </row>
    <row r="24" spans="1:13" s="6" customFormat="1">
      <c r="A24" s="281"/>
      <c r="B24" s="281"/>
      <c r="C24" s="284"/>
      <c r="D24" s="281"/>
      <c r="E24" s="281"/>
      <c r="F24" s="68" t="s">
        <v>68</v>
      </c>
      <c r="G24" s="24">
        <v>14.5</v>
      </c>
      <c r="H24" s="96">
        <v>164</v>
      </c>
      <c r="I24" s="69">
        <v>235</v>
      </c>
      <c r="J24" s="278"/>
      <c r="K24" s="20">
        <v>184</v>
      </c>
      <c r="L24" s="23">
        <f t="shared" si="2"/>
        <v>845.5</v>
      </c>
      <c r="M24" s="23">
        <f t="shared" si="3"/>
        <v>3407.5</v>
      </c>
    </row>
    <row r="25" spans="1:13" s="6" customFormat="1">
      <c r="A25" s="281"/>
      <c r="B25" s="281"/>
      <c r="C25" s="284"/>
      <c r="D25" s="281"/>
      <c r="E25" s="281"/>
      <c r="F25" s="68" t="s">
        <v>69</v>
      </c>
      <c r="G25" s="24">
        <v>0</v>
      </c>
      <c r="H25" s="93">
        <v>105</v>
      </c>
      <c r="I25" s="26">
        <v>170</v>
      </c>
      <c r="J25" s="278"/>
      <c r="K25" s="20">
        <v>0</v>
      </c>
      <c r="L25" s="23">
        <f t="shared" si="2"/>
        <v>0</v>
      </c>
      <c r="M25" s="23">
        <f t="shared" si="3"/>
        <v>0</v>
      </c>
    </row>
    <row r="26" spans="1:13" s="6" customFormat="1">
      <c r="A26" s="277"/>
      <c r="B26" s="277"/>
      <c r="C26" s="280"/>
      <c r="D26" s="277"/>
      <c r="E26" s="277"/>
      <c r="F26" s="68" t="s">
        <v>70</v>
      </c>
      <c r="G26" s="24">
        <v>0</v>
      </c>
      <c r="H26" s="93">
        <v>65</v>
      </c>
      <c r="I26" s="26">
        <v>130</v>
      </c>
      <c r="J26" s="275"/>
      <c r="K26" s="20">
        <v>183</v>
      </c>
      <c r="L26" s="23">
        <f t="shared" si="2"/>
        <v>-183</v>
      </c>
      <c r="M26" s="23">
        <f t="shared" si="3"/>
        <v>0</v>
      </c>
    </row>
    <row r="27" spans="1:13" s="6" customFormat="1" ht="16" customHeight="1">
      <c r="A27" s="276" t="s">
        <v>405</v>
      </c>
      <c r="B27" s="279" t="s">
        <v>494</v>
      </c>
      <c r="C27" s="274" t="s">
        <v>457</v>
      </c>
      <c r="D27" s="276" t="s">
        <v>207</v>
      </c>
      <c r="E27" s="296" t="s">
        <v>410</v>
      </c>
      <c r="F27" s="25" t="s">
        <v>493</v>
      </c>
      <c r="G27" s="99">
        <v>2.2999999999999998</v>
      </c>
      <c r="H27" s="105">
        <v>145</v>
      </c>
      <c r="I27" s="100">
        <v>340</v>
      </c>
      <c r="J27" s="274" t="s">
        <v>67</v>
      </c>
      <c r="K27" s="100">
        <v>147</v>
      </c>
      <c r="L27" s="23">
        <f t="shared" si="2"/>
        <v>301.49999999999994</v>
      </c>
      <c r="M27" s="23">
        <f t="shared" si="3"/>
        <v>781.99999999999989</v>
      </c>
    </row>
    <row r="28" spans="1:13" s="6" customFormat="1">
      <c r="A28" s="281"/>
      <c r="B28" s="284"/>
      <c r="C28" s="278"/>
      <c r="D28" s="281"/>
      <c r="E28" s="297"/>
      <c r="F28" s="25" t="s">
        <v>209</v>
      </c>
      <c r="G28" s="99">
        <v>0.69</v>
      </c>
      <c r="H28" s="105">
        <v>145</v>
      </c>
      <c r="I28" s="100">
        <v>245</v>
      </c>
      <c r="J28" s="278"/>
      <c r="K28" s="100">
        <v>147</v>
      </c>
      <c r="L28" s="23">
        <f t="shared" si="2"/>
        <v>-78</v>
      </c>
      <c r="M28" s="23">
        <f t="shared" si="3"/>
        <v>169.04999999999998</v>
      </c>
    </row>
    <row r="29" spans="1:13" s="6" customFormat="1">
      <c r="A29" s="281"/>
      <c r="B29" s="284"/>
      <c r="C29" s="278"/>
      <c r="D29" s="281"/>
      <c r="E29" s="297"/>
      <c r="F29" s="25" t="s">
        <v>70</v>
      </c>
      <c r="G29" s="99">
        <v>0</v>
      </c>
      <c r="H29" s="105">
        <v>50</v>
      </c>
      <c r="I29" s="100">
        <v>150</v>
      </c>
      <c r="J29" s="278"/>
      <c r="K29" s="100">
        <v>147</v>
      </c>
      <c r="L29" s="23">
        <f t="shared" si="2"/>
        <v>-147</v>
      </c>
      <c r="M29" s="23">
        <f t="shared" si="3"/>
        <v>0</v>
      </c>
    </row>
    <row r="30" spans="1:13" s="6" customFormat="1">
      <c r="A30" s="281"/>
      <c r="B30" s="284"/>
      <c r="C30" s="278"/>
      <c r="D30" s="281"/>
      <c r="E30" s="297"/>
      <c r="F30" s="25" t="s">
        <v>170</v>
      </c>
      <c r="G30" s="99">
        <v>8.93</v>
      </c>
      <c r="H30" s="106">
        <v>50</v>
      </c>
      <c r="I30" s="104">
        <v>150</v>
      </c>
      <c r="J30" s="278"/>
      <c r="K30" s="100">
        <v>147</v>
      </c>
      <c r="L30" s="23">
        <f t="shared" si="2"/>
        <v>746</v>
      </c>
      <c r="M30" s="23">
        <f t="shared" si="3"/>
        <v>1339.5</v>
      </c>
    </row>
    <row r="31" spans="1:13" s="22" customFormat="1">
      <c r="A31" s="277"/>
      <c r="B31" s="280"/>
      <c r="C31" s="275"/>
      <c r="D31" s="277"/>
      <c r="E31" s="298"/>
      <c r="F31" s="25" t="s">
        <v>153</v>
      </c>
      <c r="G31" s="99">
        <v>0</v>
      </c>
      <c r="H31" s="124">
        <v>-5</v>
      </c>
      <c r="I31" s="104">
        <v>94</v>
      </c>
      <c r="J31" s="275"/>
      <c r="K31" s="100">
        <v>147</v>
      </c>
      <c r="L31" s="23">
        <f t="shared" si="2"/>
        <v>-147</v>
      </c>
      <c r="M31" s="23">
        <f t="shared" si="3"/>
        <v>0</v>
      </c>
    </row>
    <row r="32" spans="1:13" s="22" customFormat="1" ht="17">
      <c r="A32" s="61" t="s">
        <v>406</v>
      </c>
      <c r="B32" s="64" t="s">
        <v>443</v>
      </c>
      <c r="C32" s="64" t="s">
        <v>436</v>
      </c>
      <c r="D32" s="61" t="s">
        <v>407</v>
      </c>
      <c r="E32" s="140" t="s">
        <v>409</v>
      </c>
      <c r="F32" s="164" t="s">
        <v>408</v>
      </c>
      <c r="G32" s="139">
        <v>15</v>
      </c>
      <c r="H32" s="106">
        <v>368</v>
      </c>
      <c r="I32" s="104">
        <v>500</v>
      </c>
      <c r="J32" s="64" t="s">
        <v>48</v>
      </c>
      <c r="K32" s="106">
        <v>1580</v>
      </c>
      <c r="L32" s="21">
        <f t="shared" si="2"/>
        <v>400</v>
      </c>
      <c r="M32" s="21">
        <f t="shared" si="3"/>
        <v>7500</v>
      </c>
    </row>
    <row r="33" spans="1:13" s="22" customFormat="1" ht="17" customHeight="1">
      <c r="A33" s="276" t="s">
        <v>527</v>
      </c>
      <c r="B33" s="279"/>
      <c r="C33" s="279" t="s">
        <v>528</v>
      </c>
      <c r="D33" s="276" t="s">
        <v>201</v>
      </c>
      <c r="E33" s="296" t="s">
        <v>23</v>
      </c>
      <c r="F33" s="164" t="s">
        <v>77</v>
      </c>
      <c r="G33" s="139">
        <v>0.47</v>
      </c>
      <c r="H33" s="106">
        <v>70</v>
      </c>
      <c r="I33" s="104">
        <v>120</v>
      </c>
      <c r="J33" s="279" t="s">
        <v>80</v>
      </c>
      <c r="K33" s="104">
        <v>0</v>
      </c>
      <c r="L33" s="21">
        <f t="shared" si="2"/>
        <v>23.5</v>
      </c>
      <c r="M33" s="21">
        <f t="shared" si="3"/>
        <v>56.4</v>
      </c>
    </row>
    <row r="34" spans="1:13" s="22" customFormat="1">
      <c r="A34" s="277"/>
      <c r="B34" s="280"/>
      <c r="C34" s="280"/>
      <c r="D34" s="277"/>
      <c r="E34" s="298"/>
      <c r="F34" s="164" t="s">
        <v>78</v>
      </c>
      <c r="G34" s="139">
        <v>0.28399999999999997</v>
      </c>
      <c r="H34" s="106">
        <v>0</v>
      </c>
      <c r="I34" s="104">
        <v>0</v>
      </c>
      <c r="J34" s="280"/>
      <c r="K34" s="104">
        <v>0</v>
      </c>
      <c r="L34" s="21">
        <f t="shared" si="2"/>
        <v>0</v>
      </c>
      <c r="M34" s="21">
        <f t="shared" si="3"/>
        <v>0</v>
      </c>
    </row>
    <row r="35" spans="1:13" s="22" customFormat="1" ht="34">
      <c r="A35" s="61" t="s">
        <v>411</v>
      </c>
      <c r="B35" s="64" t="s">
        <v>466</v>
      </c>
      <c r="C35" s="65" t="s">
        <v>416</v>
      </c>
      <c r="D35" s="61" t="s">
        <v>414</v>
      </c>
      <c r="E35" s="140" t="s">
        <v>412</v>
      </c>
      <c r="F35" s="25" t="s">
        <v>413</v>
      </c>
      <c r="G35" s="99">
        <v>24</v>
      </c>
      <c r="H35" s="106">
        <v>278</v>
      </c>
      <c r="I35" s="104">
        <v>350</v>
      </c>
      <c r="J35" s="65" t="s">
        <v>415</v>
      </c>
      <c r="K35" s="105">
        <v>810</v>
      </c>
      <c r="L35" s="23">
        <f t="shared" si="2"/>
        <v>918</v>
      </c>
      <c r="M35" s="23">
        <f t="shared" si="3"/>
        <v>8400</v>
      </c>
    </row>
    <row r="36" spans="1:13" s="22" customFormat="1" ht="17">
      <c r="A36" s="20" t="s">
        <v>417</v>
      </c>
      <c r="B36" s="20" t="s">
        <v>540</v>
      </c>
      <c r="C36" s="66" t="s">
        <v>538</v>
      </c>
      <c r="D36" s="20" t="s">
        <v>201</v>
      </c>
      <c r="E36" s="20" t="s">
        <v>96</v>
      </c>
      <c r="F36" s="25" t="s">
        <v>97</v>
      </c>
      <c r="G36" s="24">
        <v>3.2450000000000001</v>
      </c>
      <c r="H36" s="85">
        <v>120</v>
      </c>
      <c r="I36" s="26">
        <v>375</v>
      </c>
      <c r="J36" s="66" t="s">
        <v>103</v>
      </c>
      <c r="K36" s="85">
        <v>220</v>
      </c>
      <c r="L36" s="23">
        <f t="shared" si="2"/>
        <v>607.47500000000002</v>
      </c>
      <c r="M36" s="23">
        <f t="shared" si="3"/>
        <v>1216.875</v>
      </c>
    </row>
    <row r="37" spans="1:13" s="6" customFormat="1" ht="32" customHeight="1">
      <c r="A37" s="61" t="s">
        <v>419</v>
      </c>
      <c r="B37" s="61" t="s">
        <v>467</v>
      </c>
      <c r="C37" s="65" t="s">
        <v>452</v>
      </c>
      <c r="D37" s="61" t="s">
        <v>23</v>
      </c>
      <c r="E37" s="61" t="s">
        <v>468</v>
      </c>
      <c r="F37" s="137" t="s">
        <v>418</v>
      </c>
      <c r="G37" s="99">
        <v>18.535</v>
      </c>
      <c r="H37" s="105">
        <v>740</v>
      </c>
      <c r="I37" s="100">
        <v>880</v>
      </c>
      <c r="J37" s="65" t="s">
        <v>48</v>
      </c>
      <c r="K37" s="105">
        <v>1180</v>
      </c>
      <c r="L37" s="23">
        <f t="shared" ref="L37:L60" si="4">(I37-H37)*G37-K37</f>
        <v>1414.9</v>
      </c>
      <c r="M37" s="23">
        <f t="shared" ref="M37:M60" si="5">G37*I37</f>
        <v>16310.8</v>
      </c>
    </row>
    <row r="38" spans="1:13" s="6" customFormat="1" ht="16" customHeight="1">
      <c r="A38" s="61" t="s">
        <v>420</v>
      </c>
      <c r="B38" s="61" t="s">
        <v>529</v>
      </c>
      <c r="C38" s="64" t="s">
        <v>447</v>
      </c>
      <c r="D38" s="61" t="s">
        <v>421</v>
      </c>
      <c r="E38" s="61" t="s">
        <v>85</v>
      </c>
      <c r="F38" s="25" t="s">
        <v>422</v>
      </c>
      <c r="G38" s="99">
        <v>2.92</v>
      </c>
      <c r="H38" s="105">
        <v>80</v>
      </c>
      <c r="I38" s="100">
        <v>200</v>
      </c>
      <c r="J38" s="65" t="s">
        <v>48</v>
      </c>
      <c r="K38" s="100">
        <v>-15</v>
      </c>
      <c r="L38" s="23">
        <f t="shared" si="4"/>
        <v>365.4</v>
      </c>
      <c r="M38" s="23">
        <f t="shared" si="5"/>
        <v>584</v>
      </c>
    </row>
    <row r="39" spans="1:13" s="143" customFormat="1" ht="17">
      <c r="A39" s="20" t="s">
        <v>428</v>
      </c>
      <c r="B39" s="19" t="s">
        <v>490</v>
      </c>
      <c r="C39" s="66" t="s">
        <v>436</v>
      </c>
      <c r="D39" s="20" t="s">
        <v>23</v>
      </c>
      <c r="E39" s="20" t="s">
        <v>491</v>
      </c>
      <c r="F39" s="25" t="s">
        <v>233</v>
      </c>
      <c r="G39" s="99">
        <v>25.155000000000001</v>
      </c>
      <c r="H39" s="106">
        <v>670</v>
      </c>
      <c r="I39" s="104">
        <v>750</v>
      </c>
      <c r="J39" s="66" t="s">
        <v>48</v>
      </c>
      <c r="K39" s="105">
        <v>650</v>
      </c>
      <c r="L39" s="23">
        <f t="shared" si="4"/>
        <v>1362.4</v>
      </c>
      <c r="M39" s="23">
        <f t="shared" si="5"/>
        <v>18866.25</v>
      </c>
    </row>
    <row r="40" spans="1:13" s="143" customFormat="1" ht="34">
      <c r="A40" s="20" t="s">
        <v>430</v>
      </c>
      <c r="B40" s="163" t="s">
        <v>515</v>
      </c>
      <c r="C40" s="66" t="s">
        <v>461</v>
      </c>
      <c r="D40" s="20" t="s">
        <v>431</v>
      </c>
      <c r="E40" s="61" t="s">
        <v>516</v>
      </c>
      <c r="F40" s="25" t="s">
        <v>435</v>
      </c>
      <c r="G40" s="99">
        <v>13.5</v>
      </c>
      <c r="H40" s="106">
        <v>80</v>
      </c>
      <c r="I40" s="104">
        <v>180</v>
      </c>
      <c r="J40" s="66" t="s">
        <v>48</v>
      </c>
      <c r="K40" s="105">
        <v>690</v>
      </c>
      <c r="L40" s="23">
        <f t="shared" si="4"/>
        <v>660</v>
      </c>
      <c r="M40" s="23">
        <f t="shared" si="5"/>
        <v>2430</v>
      </c>
    </row>
    <row r="41" spans="1:13" s="165" customFormat="1" ht="17">
      <c r="A41" s="20" t="s">
        <v>432</v>
      </c>
      <c r="B41" s="163" t="s">
        <v>518</v>
      </c>
      <c r="C41" s="19" t="s">
        <v>463</v>
      </c>
      <c r="D41" s="20" t="s">
        <v>431</v>
      </c>
      <c r="E41" s="61" t="s">
        <v>433</v>
      </c>
      <c r="F41" s="164" t="s">
        <v>434</v>
      </c>
      <c r="G41" s="139">
        <v>13.94</v>
      </c>
      <c r="H41" s="106">
        <v>85</v>
      </c>
      <c r="I41" s="104">
        <v>180</v>
      </c>
      <c r="J41" s="19" t="s">
        <v>48</v>
      </c>
      <c r="K41" s="106">
        <v>730</v>
      </c>
      <c r="L41" s="21">
        <f t="shared" si="4"/>
        <v>594.29999999999995</v>
      </c>
      <c r="M41" s="21">
        <f t="shared" si="5"/>
        <v>2509.1999999999998</v>
      </c>
    </row>
    <row r="42" spans="1:13" s="22" customFormat="1">
      <c r="A42" s="276" t="s">
        <v>442</v>
      </c>
      <c r="B42" s="276" t="s">
        <v>469</v>
      </c>
      <c r="C42" s="279" t="s">
        <v>446</v>
      </c>
      <c r="D42" s="276" t="s">
        <v>53</v>
      </c>
      <c r="E42" s="276" t="s">
        <v>470</v>
      </c>
      <c r="F42" s="25" t="s">
        <v>54</v>
      </c>
      <c r="G42" s="24">
        <v>7.21</v>
      </c>
      <c r="H42" s="85">
        <v>248</v>
      </c>
      <c r="I42" s="26">
        <v>295</v>
      </c>
      <c r="J42" s="274" t="s">
        <v>55</v>
      </c>
      <c r="K42" s="85">
        <v>150</v>
      </c>
      <c r="L42" s="23">
        <f t="shared" si="4"/>
        <v>188.87</v>
      </c>
      <c r="M42" s="23">
        <f t="shared" si="5"/>
        <v>2126.9499999999998</v>
      </c>
    </row>
    <row r="43" spans="1:13" s="6" customFormat="1">
      <c r="A43" s="281"/>
      <c r="B43" s="281"/>
      <c r="C43" s="284"/>
      <c r="D43" s="281"/>
      <c r="E43" s="281"/>
      <c r="F43" s="25" t="s">
        <v>56</v>
      </c>
      <c r="G43" s="24">
        <v>3.01</v>
      </c>
      <c r="H43" s="85">
        <v>293</v>
      </c>
      <c r="I43" s="26">
        <v>340</v>
      </c>
      <c r="J43" s="278"/>
      <c r="K43" s="85">
        <v>100</v>
      </c>
      <c r="L43" s="23">
        <f t="shared" si="4"/>
        <v>41.47</v>
      </c>
      <c r="M43" s="23">
        <f t="shared" si="5"/>
        <v>1023.4</v>
      </c>
    </row>
    <row r="44" spans="1:13" s="6" customFormat="1">
      <c r="A44" s="281"/>
      <c r="B44" s="281"/>
      <c r="C44" s="284"/>
      <c r="D44" s="281"/>
      <c r="E44" s="281"/>
      <c r="F44" s="25" t="s">
        <v>306</v>
      </c>
      <c r="G44" s="24">
        <v>2.58</v>
      </c>
      <c r="H44" s="85">
        <v>198</v>
      </c>
      <c r="I44" s="26">
        <v>245</v>
      </c>
      <c r="J44" s="278"/>
      <c r="K44" s="85">
        <v>50</v>
      </c>
      <c r="L44" s="23">
        <f t="shared" si="4"/>
        <v>71.260000000000005</v>
      </c>
      <c r="M44" s="23">
        <f t="shared" si="5"/>
        <v>632.1</v>
      </c>
    </row>
    <row r="45" spans="1:13" s="22" customFormat="1">
      <c r="A45" s="277"/>
      <c r="B45" s="277"/>
      <c r="C45" s="280"/>
      <c r="D45" s="277"/>
      <c r="E45" s="277"/>
      <c r="F45" s="25" t="s">
        <v>57</v>
      </c>
      <c r="G45" s="24">
        <v>2.58</v>
      </c>
      <c r="H45" s="85">
        <v>48</v>
      </c>
      <c r="I45" s="26">
        <v>95</v>
      </c>
      <c r="J45" s="275"/>
      <c r="K45" s="85">
        <v>50</v>
      </c>
      <c r="L45" s="23">
        <f t="shared" si="4"/>
        <v>71.260000000000005</v>
      </c>
      <c r="M45" s="23">
        <f t="shared" si="5"/>
        <v>245.1</v>
      </c>
    </row>
    <row r="46" spans="1:13" s="22" customFormat="1">
      <c r="A46" s="276" t="s">
        <v>445</v>
      </c>
      <c r="B46" s="276" t="s">
        <v>478</v>
      </c>
      <c r="C46" s="279" t="s">
        <v>456</v>
      </c>
      <c r="D46" s="276" t="s">
        <v>207</v>
      </c>
      <c r="E46" s="276" t="s">
        <v>444</v>
      </c>
      <c r="F46" s="25" t="s">
        <v>479</v>
      </c>
      <c r="G46" s="99">
        <v>2.077</v>
      </c>
      <c r="H46" s="105">
        <v>495</v>
      </c>
      <c r="I46" s="100">
        <v>550</v>
      </c>
      <c r="J46" s="274" t="s">
        <v>67</v>
      </c>
      <c r="K46" s="142">
        <v>126</v>
      </c>
      <c r="L46" s="23">
        <f t="shared" si="4"/>
        <v>-11.765000000000001</v>
      </c>
      <c r="M46" s="23">
        <f t="shared" si="5"/>
        <v>1142.3499999999999</v>
      </c>
    </row>
    <row r="47" spans="1:13" s="22" customFormat="1">
      <c r="A47" s="281"/>
      <c r="B47" s="281"/>
      <c r="C47" s="284"/>
      <c r="D47" s="281"/>
      <c r="E47" s="281"/>
      <c r="F47" s="25" t="s">
        <v>480</v>
      </c>
      <c r="G47" s="99">
        <v>4.9710000000000001</v>
      </c>
      <c r="H47" s="105">
        <v>545</v>
      </c>
      <c r="I47" s="100">
        <v>600</v>
      </c>
      <c r="J47" s="278"/>
      <c r="K47" s="142">
        <v>126</v>
      </c>
      <c r="L47" s="23">
        <f t="shared" si="4"/>
        <v>147.40500000000003</v>
      </c>
      <c r="M47" s="23">
        <f t="shared" si="5"/>
        <v>2982.6</v>
      </c>
    </row>
    <row r="48" spans="1:13" s="22" customFormat="1">
      <c r="A48" s="281"/>
      <c r="B48" s="281"/>
      <c r="C48" s="284"/>
      <c r="D48" s="281"/>
      <c r="E48" s="281"/>
      <c r="F48" s="25" t="s">
        <v>481</v>
      </c>
      <c r="G48" s="99">
        <v>3.1259999999999999</v>
      </c>
      <c r="H48" s="105">
        <v>545</v>
      </c>
      <c r="I48" s="100">
        <v>600</v>
      </c>
      <c r="J48" s="278"/>
      <c r="K48" s="142">
        <v>126</v>
      </c>
      <c r="L48" s="23">
        <f t="shared" si="4"/>
        <v>45.930000000000007</v>
      </c>
      <c r="M48" s="23">
        <f t="shared" si="5"/>
        <v>1875.6</v>
      </c>
    </row>
    <row r="49" spans="1:13" s="22" customFormat="1">
      <c r="A49" s="281"/>
      <c r="B49" s="281"/>
      <c r="C49" s="284"/>
      <c r="D49" s="281"/>
      <c r="E49" s="281"/>
      <c r="F49" s="25" t="s">
        <v>483</v>
      </c>
      <c r="G49" s="99">
        <v>1.798</v>
      </c>
      <c r="H49" s="105">
        <v>545</v>
      </c>
      <c r="I49" s="100">
        <v>600</v>
      </c>
      <c r="J49" s="278"/>
      <c r="K49" s="142">
        <v>126</v>
      </c>
      <c r="L49" s="23">
        <f t="shared" si="4"/>
        <v>-27.11</v>
      </c>
      <c r="M49" s="23">
        <f t="shared" si="5"/>
        <v>1078.8</v>
      </c>
    </row>
    <row r="50" spans="1:13" s="22" customFormat="1">
      <c r="A50" s="281"/>
      <c r="B50" s="281"/>
      <c r="C50" s="284"/>
      <c r="D50" s="281"/>
      <c r="E50" s="277"/>
      <c r="F50" s="25" t="s">
        <v>482</v>
      </c>
      <c r="G50" s="99">
        <v>6.42</v>
      </c>
      <c r="H50" s="105">
        <v>545</v>
      </c>
      <c r="I50" s="100">
        <v>600</v>
      </c>
      <c r="J50" s="278"/>
      <c r="K50" s="142">
        <v>126</v>
      </c>
      <c r="L50" s="23">
        <f t="shared" si="4"/>
        <v>227.10000000000002</v>
      </c>
      <c r="M50" s="23">
        <f t="shared" si="5"/>
        <v>3852</v>
      </c>
    </row>
    <row r="51" spans="1:13" s="143" customFormat="1" ht="17" customHeight="1">
      <c r="A51" s="276" t="s">
        <v>449</v>
      </c>
      <c r="B51" s="279" t="s">
        <v>536</v>
      </c>
      <c r="C51" s="279" t="s">
        <v>462</v>
      </c>
      <c r="D51" s="276" t="s">
        <v>201</v>
      </c>
      <c r="E51" s="276" t="s">
        <v>23</v>
      </c>
      <c r="F51" s="25" t="s">
        <v>77</v>
      </c>
      <c r="G51" s="99">
        <v>0.21</v>
      </c>
      <c r="H51" s="106">
        <v>70</v>
      </c>
      <c r="I51" s="104">
        <v>120</v>
      </c>
      <c r="J51" s="274" t="s">
        <v>80</v>
      </c>
      <c r="K51" s="100">
        <v>0</v>
      </c>
      <c r="L51" s="23">
        <f t="shared" si="4"/>
        <v>10.5</v>
      </c>
      <c r="M51" s="23">
        <f t="shared" si="5"/>
        <v>25.2</v>
      </c>
    </row>
    <row r="52" spans="1:13" s="143" customFormat="1">
      <c r="A52" s="281"/>
      <c r="B52" s="284"/>
      <c r="C52" s="284"/>
      <c r="D52" s="281"/>
      <c r="E52" s="281"/>
      <c r="F52" s="25" t="s">
        <v>530</v>
      </c>
      <c r="G52" s="99">
        <v>0.35</v>
      </c>
      <c r="H52" s="106">
        <v>20</v>
      </c>
      <c r="I52" s="104">
        <v>120</v>
      </c>
      <c r="J52" s="278"/>
      <c r="K52" s="100">
        <v>0</v>
      </c>
      <c r="L52" s="23">
        <f t="shared" si="4"/>
        <v>35</v>
      </c>
      <c r="M52" s="23">
        <f t="shared" si="5"/>
        <v>42</v>
      </c>
    </row>
    <row r="53" spans="1:13" s="143" customFormat="1">
      <c r="A53" s="277"/>
      <c r="B53" s="280"/>
      <c r="C53" s="280"/>
      <c r="D53" s="277"/>
      <c r="E53" s="277"/>
      <c r="F53" s="25" t="s">
        <v>78</v>
      </c>
      <c r="G53" s="99">
        <v>0.61</v>
      </c>
      <c r="H53" s="106">
        <v>0</v>
      </c>
      <c r="I53" s="104">
        <v>0</v>
      </c>
      <c r="J53" s="275"/>
      <c r="K53" s="100">
        <v>0</v>
      </c>
      <c r="L53" s="23">
        <f t="shared" si="4"/>
        <v>0</v>
      </c>
      <c r="M53" s="23">
        <f t="shared" si="5"/>
        <v>0</v>
      </c>
    </row>
    <row r="54" spans="1:13" s="22" customFormat="1" ht="14" customHeight="1">
      <c r="A54" s="276" t="s">
        <v>450</v>
      </c>
      <c r="B54" s="276" t="s">
        <v>485</v>
      </c>
      <c r="C54" s="274" t="s">
        <v>451</v>
      </c>
      <c r="D54" s="276" t="s">
        <v>95</v>
      </c>
      <c r="E54" s="276" t="s">
        <v>453</v>
      </c>
      <c r="F54" s="25" t="s">
        <v>97</v>
      </c>
      <c r="G54" s="24">
        <v>4.1189999999999998</v>
      </c>
      <c r="H54" s="85">
        <v>120</v>
      </c>
      <c r="I54" s="26">
        <v>500</v>
      </c>
      <c r="J54" s="274" t="s">
        <v>48</v>
      </c>
      <c r="K54" s="85">
        <v>380</v>
      </c>
      <c r="L54" s="23">
        <f t="shared" si="4"/>
        <v>1185.2199999999998</v>
      </c>
      <c r="M54" s="23">
        <f t="shared" si="5"/>
        <v>2059.5</v>
      </c>
    </row>
    <row r="55" spans="1:13" s="6" customFormat="1">
      <c r="A55" s="277"/>
      <c r="B55" s="277"/>
      <c r="C55" s="275"/>
      <c r="D55" s="277"/>
      <c r="E55" s="277"/>
      <c r="F55" s="25" t="s">
        <v>98</v>
      </c>
      <c r="G55" s="24">
        <v>0.12</v>
      </c>
      <c r="H55" s="85">
        <v>290</v>
      </c>
      <c r="I55" s="26">
        <v>600</v>
      </c>
      <c r="J55" s="275"/>
      <c r="K55" s="85">
        <v>0</v>
      </c>
      <c r="L55" s="23">
        <f t="shared" si="4"/>
        <v>37.199999999999996</v>
      </c>
      <c r="M55" s="23">
        <f t="shared" si="5"/>
        <v>72</v>
      </c>
    </row>
    <row r="56" spans="1:13" s="6" customFormat="1">
      <c r="A56" s="276" t="s">
        <v>474</v>
      </c>
      <c r="B56" s="276" t="s">
        <v>501</v>
      </c>
      <c r="C56" s="279" t="s">
        <v>475</v>
      </c>
      <c r="D56" s="276" t="s">
        <v>477</v>
      </c>
      <c r="E56" s="276" t="s">
        <v>488</v>
      </c>
      <c r="F56" s="68" t="s">
        <v>56</v>
      </c>
      <c r="G56" s="24">
        <v>0</v>
      </c>
      <c r="H56" s="93">
        <v>270</v>
      </c>
      <c r="I56" s="26">
        <v>330</v>
      </c>
      <c r="J56" s="274" t="s">
        <v>67</v>
      </c>
      <c r="K56" s="93">
        <v>0</v>
      </c>
      <c r="L56" s="23">
        <f t="shared" si="4"/>
        <v>0</v>
      </c>
      <c r="M56" s="62">
        <f t="shared" si="5"/>
        <v>0</v>
      </c>
    </row>
    <row r="57" spans="1:13" s="6" customFormat="1">
      <c r="A57" s="281"/>
      <c r="B57" s="281"/>
      <c r="C57" s="284"/>
      <c r="D57" s="281"/>
      <c r="E57" s="281"/>
      <c r="F57" s="68" t="s">
        <v>54</v>
      </c>
      <c r="G57" s="24">
        <v>0</v>
      </c>
      <c r="H57" s="93">
        <v>225</v>
      </c>
      <c r="I57" s="26">
        <v>285</v>
      </c>
      <c r="J57" s="278"/>
      <c r="K57" s="93">
        <v>0</v>
      </c>
      <c r="L57" s="23">
        <f t="shared" si="4"/>
        <v>0</v>
      </c>
      <c r="M57" s="62">
        <f t="shared" si="5"/>
        <v>0</v>
      </c>
    </row>
    <row r="58" spans="1:13" s="6" customFormat="1">
      <c r="A58" s="281"/>
      <c r="B58" s="281"/>
      <c r="C58" s="284"/>
      <c r="D58" s="281"/>
      <c r="E58" s="281"/>
      <c r="F58" s="68" t="s">
        <v>68</v>
      </c>
      <c r="G58" s="24">
        <v>15.82</v>
      </c>
      <c r="H58" s="96">
        <v>111</v>
      </c>
      <c r="I58" s="69">
        <v>245</v>
      </c>
      <c r="J58" s="278"/>
      <c r="K58" s="93">
        <v>735</v>
      </c>
      <c r="L58" s="23">
        <f t="shared" si="4"/>
        <v>1384.88</v>
      </c>
      <c r="M58" s="23">
        <f t="shared" si="5"/>
        <v>3875.9</v>
      </c>
    </row>
    <row r="59" spans="1:13" s="6" customFormat="1">
      <c r="A59" s="281"/>
      <c r="B59" s="281"/>
      <c r="C59" s="284"/>
      <c r="D59" s="281"/>
      <c r="E59" s="281"/>
      <c r="F59" s="68" t="s">
        <v>69</v>
      </c>
      <c r="G59" s="24">
        <v>0</v>
      </c>
      <c r="H59" s="93">
        <v>120</v>
      </c>
      <c r="I59" s="26">
        <v>190</v>
      </c>
      <c r="J59" s="278"/>
      <c r="K59" s="93">
        <v>0</v>
      </c>
      <c r="L59" s="23">
        <f t="shared" si="4"/>
        <v>0</v>
      </c>
      <c r="M59" s="23">
        <f t="shared" si="5"/>
        <v>0</v>
      </c>
    </row>
    <row r="60" spans="1:13" s="143" customFormat="1">
      <c r="A60" s="277"/>
      <c r="B60" s="277"/>
      <c r="C60" s="280"/>
      <c r="D60" s="277"/>
      <c r="E60" s="277"/>
      <c r="F60" s="68" t="s">
        <v>70</v>
      </c>
      <c r="G60" s="24">
        <v>0</v>
      </c>
      <c r="H60" s="93">
        <v>80</v>
      </c>
      <c r="I60" s="26">
        <v>130</v>
      </c>
      <c r="J60" s="275"/>
      <c r="K60" s="93">
        <v>0</v>
      </c>
      <c r="L60" s="23">
        <f t="shared" si="4"/>
        <v>0</v>
      </c>
      <c r="M60" s="23">
        <f t="shared" si="5"/>
        <v>0</v>
      </c>
    </row>
    <row r="61" spans="1:13" s="143" customFormat="1">
      <c r="A61" s="276" t="s">
        <v>489</v>
      </c>
      <c r="B61" s="276" t="s">
        <v>500</v>
      </c>
      <c r="C61" s="279" t="s">
        <v>464</v>
      </c>
      <c r="D61" s="276" t="s">
        <v>476</v>
      </c>
      <c r="E61" s="276" t="s">
        <v>499</v>
      </c>
      <c r="F61" s="68" t="s">
        <v>56</v>
      </c>
      <c r="G61" s="24">
        <v>0</v>
      </c>
      <c r="H61" s="93">
        <v>260</v>
      </c>
      <c r="I61" s="26">
        <v>345</v>
      </c>
      <c r="J61" s="274" t="s">
        <v>48</v>
      </c>
      <c r="K61" s="93">
        <v>190</v>
      </c>
      <c r="L61" s="23">
        <f t="shared" ref="L61:L68" si="6">(I61-H61)*G61-K61</f>
        <v>-190</v>
      </c>
      <c r="M61" s="62">
        <f t="shared" ref="M61:M68" si="7">G61*I61</f>
        <v>0</v>
      </c>
    </row>
    <row r="62" spans="1:13" s="143" customFormat="1">
      <c r="A62" s="281"/>
      <c r="B62" s="281"/>
      <c r="C62" s="284"/>
      <c r="D62" s="281"/>
      <c r="E62" s="281"/>
      <c r="F62" s="68" t="s">
        <v>54</v>
      </c>
      <c r="G62" s="24">
        <v>0</v>
      </c>
      <c r="H62" s="93">
        <v>215</v>
      </c>
      <c r="I62" s="26">
        <v>300</v>
      </c>
      <c r="J62" s="278"/>
      <c r="K62" s="93">
        <v>190</v>
      </c>
      <c r="L62" s="23">
        <f t="shared" si="6"/>
        <v>-190</v>
      </c>
      <c r="M62" s="62">
        <f t="shared" si="7"/>
        <v>0</v>
      </c>
    </row>
    <row r="63" spans="1:13" s="143" customFormat="1">
      <c r="A63" s="281"/>
      <c r="B63" s="281"/>
      <c r="C63" s="284"/>
      <c r="D63" s="281"/>
      <c r="E63" s="281"/>
      <c r="F63" s="68" t="s">
        <v>68</v>
      </c>
      <c r="G63" s="24">
        <v>19.84</v>
      </c>
      <c r="H63" s="96">
        <v>165</v>
      </c>
      <c r="I63" s="69">
        <v>250</v>
      </c>
      <c r="J63" s="278"/>
      <c r="K63" s="93">
        <v>190</v>
      </c>
      <c r="L63" s="23">
        <f t="shared" si="6"/>
        <v>1496.4</v>
      </c>
      <c r="M63" s="23">
        <f t="shared" si="7"/>
        <v>4960</v>
      </c>
    </row>
    <row r="64" spans="1:13" s="143" customFormat="1">
      <c r="A64" s="281"/>
      <c r="B64" s="281"/>
      <c r="C64" s="284"/>
      <c r="D64" s="281"/>
      <c r="E64" s="281"/>
      <c r="F64" s="68" t="s">
        <v>69</v>
      </c>
      <c r="G64" s="24">
        <v>0</v>
      </c>
      <c r="H64" s="93">
        <v>110</v>
      </c>
      <c r="I64" s="26">
        <v>200</v>
      </c>
      <c r="J64" s="278"/>
      <c r="K64" s="93">
        <v>190</v>
      </c>
      <c r="L64" s="23">
        <f t="shared" si="6"/>
        <v>-190</v>
      </c>
      <c r="M64" s="23">
        <f t="shared" si="7"/>
        <v>0</v>
      </c>
    </row>
    <row r="65" spans="1:13" s="143" customFormat="1">
      <c r="A65" s="277"/>
      <c r="B65" s="277"/>
      <c r="C65" s="280"/>
      <c r="D65" s="277"/>
      <c r="E65" s="277"/>
      <c r="F65" s="68" t="s">
        <v>70</v>
      </c>
      <c r="G65" s="24">
        <v>0</v>
      </c>
      <c r="H65" s="93">
        <v>70</v>
      </c>
      <c r="I65" s="26">
        <v>155</v>
      </c>
      <c r="J65" s="275"/>
      <c r="K65" s="93">
        <v>190</v>
      </c>
      <c r="L65" s="23">
        <f t="shared" si="6"/>
        <v>-190</v>
      </c>
      <c r="M65" s="23">
        <f t="shared" si="7"/>
        <v>0</v>
      </c>
    </row>
    <row r="66" spans="1:13" s="6" customFormat="1" ht="17" customHeight="1">
      <c r="A66" s="276" t="s">
        <v>487</v>
      </c>
      <c r="B66" s="276" t="s">
        <v>537</v>
      </c>
      <c r="C66" s="274" t="s">
        <v>492</v>
      </c>
      <c r="D66" s="276" t="s">
        <v>280</v>
      </c>
      <c r="E66" s="276" t="s">
        <v>280</v>
      </c>
      <c r="F66" s="25" t="s">
        <v>531</v>
      </c>
      <c r="G66" s="99">
        <v>20.745000000000001</v>
      </c>
      <c r="H66" s="105">
        <v>350</v>
      </c>
      <c r="I66" s="100">
        <v>410</v>
      </c>
      <c r="J66" s="274" t="s">
        <v>549</v>
      </c>
      <c r="K66" s="105">
        <v>450</v>
      </c>
      <c r="L66" s="23">
        <f t="shared" si="6"/>
        <v>794.7</v>
      </c>
      <c r="M66" s="23">
        <f t="shared" si="7"/>
        <v>8505.4500000000007</v>
      </c>
    </row>
    <row r="67" spans="1:13" s="6" customFormat="1">
      <c r="A67" s="277"/>
      <c r="B67" s="277"/>
      <c r="C67" s="275"/>
      <c r="D67" s="277"/>
      <c r="E67" s="277"/>
      <c r="F67" s="25" t="s">
        <v>532</v>
      </c>
      <c r="G67" s="99">
        <v>1.7849999999999999</v>
      </c>
      <c r="H67" s="105">
        <v>320</v>
      </c>
      <c r="I67" s="100">
        <v>420</v>
      </c>
      <c r="J67" s="275"/>
      <c r="K67" s="105">
        <v>0</v>
      </c>
      <c r="L67" s="23">
        <f t="shared" si="6"/>
        <v>178.5</v>
      </c>
      <c r="M67" s="23">
        <f t="shared" si="7"/>
        <v>749.69999999999993</v>
      </c>
    </row>
    <row r="68" spans="1:13" s="6" customFormat="1" ht="17">
      <c r="A68" s="61" t="s">
        <v>522</v>
      </c>
      <c r="B68" s="61"/>
      <c r="C68" s="65" t="s">
        <v>523</v>
      </c>
      <c r="D68" s="61" t="s">
        <v>280</v>
      </c>
      <c r="E68" s="61" t="s">
        <v>23</v>
      </c>
      <c r="F68" s="25" t="s">
        <v>524</v>
      </c>
      <c r="G68" s="99">
        <v>2.2149999999999999</v>
      </c>
      <c r="H68" s="105">
        <v>165</v>
      </c>
      <c r="I68" s="100">
        <v>180</v>
      </c>
      <c r="J68" s="65"/>
      <c r="K68" s="100">
        <v>0</v>
      </c>
      <c r="L68" s="23">
        <f t="shared" si="6"/>
        <v>33.224999999999994</v>
      </c>
      <c r="M68" s="23">
        <f t="shared" si="7"/>
        <v>398.7</v>
      </c>
    </row>
    <row r="69" spans="1:13" s="70" customFormat="1">
      <c r="A69" s="86"/>
      <c r="B69" s="133"/>
      <c r="C69" s="134"/>
      <c r="D69" s="86"/>
      <c r="E69" s="71"/>
      <c r="F69" s="4"/>
      <c r="G69" s="94"/>
      <c r="H69" s="97"/>
      <c r="I69" s="97"/>
      <c r="J69" s="134"/>
      <c r="K69" s="72"/>
      <c r="L69" s="18"/>
      <c r="M69" s="18"/>
    </row>
    <row r="70" spans="1:13" s="6" customFormat="1">
      <c r="A70" s="7"/>
      <c r="B70" s="8"/>
      <c r="C70" s="7"/>
      <c r="D70" s="7"/>
      <c r="E70" s="7"/>
      <c r="F70" s="7"/>
      <c r="G70" s="9">
        <f>SUM(G7:G69)</f>
        <v>321.94899999999996</v>
      </c>
      <c r="H70" s="7"/>
      <c r="I70" s="7"/>
      <c r="J70" s="7"/>
      <c r="K70" s="8"/>
      <c r="L70" s="10">
        <f>SUM(L7:L69)</f>
        <v>17844.566999999999</v>
      </c>
      <c r="M70" s="10">
        <f>SUM(M7:M69)</f>
        <v>131713.07500000001</v>
      </c>
    </row>
    <row r="71" spans="1:13" s="6" customFormat="1" ht="17" thickBot="1">
      <c r="A71" s="11"/>
      <c r="B71" s="12"/>
      <c r="C71" s="12"/>
      <c r="D71" s="12"/>
      <c r="E71" s="12"/>
      <c r="F71" s="12"/>
      <c r="G71" s="135"/>
      <c r="H71" s="12"/>
      <c r="I71" s="12"/>
      <c r="J71" s="13" t="s">
        <v>14</v>
      </c>
      <c r="K71" s="14">
        <f>M70/G70</f>
        <v>409.11161395127812</v>
      </c>
      <c r="L71" s="15">
        <f>G70</f>
        <v>321.94899999999996</v>
      </c>
      <c r="M71" s="16">
        <f>L70/M70</f>
        <v>0.13548060433635764</v>
      </c>
    </row>
    <row r="75" spans="1:13">
      <c r="B75" t="s">
        <v>374</v>
      </c>
      <c r="D75" t="s">
        <v>376</v>
      </c>
      <c r="E75" t="s">
        <v>85</v>
      </c>
      <c r="F75" t="s">
        <v>48</v>
      </c>
      <c r="G75" s="59" t="s">
        <v>182</v>
      </c>
      <c r="H75" t="s">
        <v>377</v>
      </c>
    </row>
    <row r="76" spans="1:13">
      <c r="B76" t="s">
        <v>420</v>
      </c>
      <c r="D76" t="s">
        <v>423</v>
      </c>
      <c r="E76" t="s">
        <v>85</v>
      </c>
      <c r="F76" t="s">
        <v>48</v>
      </c>
      <c r="G76" s="59" t="s">
        <v>424</v>
      </c>
      <c r="H76" t="s">
        <v>425</v>
      </c>
    </row>
    <row r="77" spans="1:13">
      <c r="A77" t="s">
        <v>533</v>
      </c>
      <c r="D77" t="s">
        <v>201</v>
      </c>
      <c r="F77" t="s">
        <v>534</v>
      </c>
      <c r="G77" t="s">
        <v>535</v>
      </c>
      <c r="I77" s="59"/>
    </row>
    <row r="79" spans="1:13" s="6" customFormat="1" ht="34">
      <c r="A79" s="71" t="s">
        <v>252</v>
      </c>
      <c r="B79" s="71"/>
      <c r="C79" s="107" t="s">
        <v>315</v>
      </c>
      <c r="D79" s="71" t="s">
        <v>253</v>
      </c>
      <c r="E79" s="2" t="s">
        <v>448</v>
      </c>
      <c r="F79" s="4" t="s">
        <v>254</v>
      </c>
      <c r="G79" s="94">
        <v>5</v>
      </c>
      <c r="H79" s="2">
        <v>90</v>
      </c>
      <c r="I79" s="3">
        <v>350</v>
      </c>
      <c r="J79" s="83" t="s">
        <v>48</v>
      </c>
      <c r="K79" s="97">
        <v>880</v>
      </c>
      <c r="L79" s="84">
        <f>(I79-H79)*G79-K79</f>
        <v>420</v>
      </c>
      <c r="M79" s="84">
        <f>G79*I79</f>
        <v>1750</v>
      </c>
    </row>
  </sheetData>
  <mergeCells count="82">
    <mergeCell ref="J66:J67"/>
    <mergeCell ref="D66:D67"/>
    <mergeCell ref="E66:E67"/>
    <mergeCell ref="C66:C67"/>
    <mergeCell ref="B66:B67"/>
    <mergeCell ref="A66:A67"/>
    <mergeCell ref="A33:A34"/>
    <mergeCell ref="J51:J53"/>
    <mergeCell ref="E51:E53"/>
    <mergeCell ref="D51:D53"/>
    <mergeCell ref="C51:C53"/>
    <mergeCell ref="B51:B53"/>
    <mergeCell ref="A51:A53"/>
    <mergeCell ref="J33:J34"/>
    <mergeCell ref="D33:D34"/>
    <mergeCell ref="E33:E34"/>
    <mergeCell ref="C33:C34"/>
    <mergeCell ref="B33:B34"/>
    <mergeCell ref="J42:J45"/>
    <mergeCell ref="A42:A45"/>
    <mergeCell ref="B42:B45"/>
    <mergeCell ref="C42:C45"/>
    <mergeCell ref="D42:D45"/>
    <mergeCell ref="E42:E45"/>
    <mergeCell ref="A1:M3"/>
    <mergeCell ref="A7:A8"/>
    <mergeCell ref="B7:B8"/>
    <mergeCell ref="C7:C8"/>
    <mergeCell ref="D7:D8"/>
    <mergeCell ref="E7:E8"/>
    <mergeCell ref="J7:J8"/>
    <mergeCell ref="C9:C10"/>
    <mergeCell ref="D9:D10"/>
    <mergeCell ref="J9:J10"/>
    <mergeCell ref="J12:J16"/>
    <mergeCell ref="A18:A20"/>
    <mergeCell ref="B18:B20"/>
    <mergeCell ref="C18:C20"/>
    <mergeCell ref="D18:D20"/>
    <mergeCell ref="E18:E20"/>
    <mergeCell ref="J18:J20"/>
    <mergeCell ref="A12:A16"/>
    <mergeCell ref="B12:B16"/>
    <mergeCell ref="C12:C16"/>
    <mergeCell ref="D12:D16"/>
    <mergeCell ref="E12:E16"/>
    <mergeCell ref="A27:A31"/>
    <mergeCell ref="B27:B31"/>
    <mergeCell ref="A22:A26"/>
    <mergeCell ref="B22:B26"/>
    <mergeCell ref="C22:C26"/>
    <mergeCell ref="J22:J26"/>
    <mergeCell ref="J27:J31"/>
    <mergeCell ref="E27:E31"/>
    <mergeCell ref="D27:D31"/>
    <mergeCell ref="C27:C31"/>
    <mergeCell ref="D22:D26"/>
    <mergeCell ref="E22:E26"/>
    <mergeCell ref="D46:D50"/>
    <mergeCell ref="E46:E50"/>
    <mergeCell ref="J46:J50"/>
    <mergeCell ref="A46:A50"/>
    <mergeCell ref="B46:B50"/>
    <mergeCell ref="C46:C50"/>
    <mergeCell ref="J54:J55"/>
    <mergeCell ref="A54:A55"/>
    <mergeCell ref="B54:B55"/>
    <mergeCell ref="C54:C55"/>
    <mergeCell ref="D54:D55"/>
    <mergeCell ref="E54:E55"/>
    <mergeCell ref="J56:J60"/>
    <mergeCell ref="A56:A60"/>
    <mergeCell ref="B56:B60"/>
    <mergeCell ref="C56:C60"/>
    <mergeCell ref="D56:D60"/>
    <mergeCell ref="E56:E60"/>
    <mergeCell ref="J61:J65"/>
    <mergeCell ref="A61:A65"/>
    <mergeCell ref="B61:B65"/>
    <mergeCell ref="C61:C65"/>
    <mergeCell ref="D61:D65"/>
    <mergeCell ref="E61:E65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9CF2-2BA5-3442-8769-B3255DC74584}">
  <dimension ref="A1:M36"/>
  <sheetViews>
    <sheetView topLeftCell="A2" zoomScale="125" workbookViewId="0">
      <selection activeCell="E10" sqref="E10:E11"/>
    </sheetView>
  </sheetViews>
  <sheetFormatPr baseColWidth="10" defaultRowHeight="16"/>
  <cols>
    <col min="1" max="1" width="10.5" customWidth="1"/>
    <col min="2" max="2" width="10.1640625" customWidth="1"/>
    <col min="3" max="3" width="12.5" customWidth="1"/>
    <col min="4" max="4" width="23.1640625" customWidth="1"/>
    <col min="5" max="5" width="31.5" customWidth="1"/>
    <col min="6" max="6" width="32.6640625" customWidth="1"/>
  </cols>
  <sheetData>
    <row r="1" spans="1:13" ht="16" customHeight="1">
      <c r="A1" s="285" t="s">
        <v>495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3" ht="16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3" ht="17" customHeight="1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4" spans="1:13" s="87" customFormat="1">
      <c r="A4"/>
      <c r="B4"/>
      <c r="C4"/>
      <c r="D4"/>
      <c r="E4"/>
      <c r="F4"/>
      <c r="G4"/>
      <c r="H4"/>
      <c r="I4"/>
      <c r="J4"/>
      <c r="K4"/>
      <c r="L4"/>
      <c r="M4"/>
    </row>
    <row r="5" spans="1:13" ht="16" customHeight="1"/>
    <row r="6" spans="1:13" s="149" customFormat="1" ht="30">
      <c r="A6" s="144" t="s">
        <v>0</v>
      </c>
      <c r="B6" s="144" t="s">
        <v>1</v>
      </c>
      <c r="C6" s="145" t="s">
        <v>2</v>
      </c>
      <c r="D6" s="146" t="s">
        <v>3</v>
      </c>
      <c r="E6" s="147" t="s">
        <v>4</v>
      </c>
      <c r="F6" s="146" t="s">
        <v>5</v>
      </c>
      <c r="G6" s="146" t="s">
        <v>6</v>
      </c>
      <c r="H6" s="146" t="s">
        <v>7</v>
      </c>
      <c r="I6" s="146" t="s">
        <v>8</v>
      </c>
      <c r="J6" s="146" t="s">
        <v>9</v>
      </c>
      <c r="K6" s="146" t="s">
        <v>10</v>
      </c>
      <c r="L6" s="148" t="s">
        <v>11</v>
      </c>
      <c r="M6" s="146" t="s">
        <v>12</v>
      </c>
    </row>
    <row r="7" spans="1:13" s="150" customFormat="1" ht="28">
      <c r="A7" s="186" t="s">
        <v>486</v>
      </c>
      <c r="B7" s="186" t="s">
        <v>603</v>
      </c>
      <c r="C7" s="208" t="s">
        <v>517</v>
      </c>
      <c r="D7" s="186" t="s">
        <v>95</v>
      </c>
      <c r="E7" s="186" t="s">
        <v>604</v>
      </c>
      <c r="F7" s="197" t="s">
        <v>97</v>
      </c>
      <c r="G7" s="174">
        <v>4.4889999999999999</v>
      </c>
      <c r="H7" s="198">
        <v>120</v>
      </c>
      <c r="I7" s="189">
        <v>500</v>
      </c>
      <c r="J7" s="208" t="s">
        <v>48</v>
      </c>
      <c r="K7" s="198">
        <v>380</v>
      </c>
      <c r="L7" s="191">
        <f>(I7-H7)*G7-K7</f>
        <v>1325.82</v>
      </c>
      <c r="M7" s="191">
        <f>G7*I7</f>
        <v>2244.5</v>
      </c>
    </row>
    <row r="8" spans="1:13" s="193" customFormat="1" ht="14">
      <c r="A8" s="302" t="s">
        <v>497</v>
      </c>
      <c r="B8" s="302" t="s">
        <v>630</v>
      </c>
      <c r="C8" s="299" t="s">
        <v>496</v>
      </c>
      <c r="D8" s="302" t="s">
        <v>201</v>
      </c>
      <c r="E8" s="302" t="s">
        <v>96</v>
      </c>
      <c r="F8" s="197" t="s">
        <v>97</v>
      </c>
      <c r="G8" s="174">
        <v>1.905</v>
      </c>
      <c r="H8" s="198">
        <v>120</v>
      </c>
      <c r="I8" s="189">
        <v>400</v>
      </c>
      <c r="J8" s="299" t="s">
        <v>103</v>
      </c>
      <c r="K8" s="198">
        <v>110</v>
      </c>
      <c r="L8" s="191">
        <f>(I8-H8)*G8-K8</f>
        <v>423.4</v>
      </c>
      <c r="M8" s="191">
        <f>G8*I8</f>
        <v>762</v>
      </c>
    </row>
    <row r="9" spans="1:13" s="150" customFormat="1" ht="14">
      <c r="A9" s="304"/>
      <c r="B9" s="304"/>
      <c r="C9" s="301"/>
      <c r="D9" s="304"/>
      <c r="E9" s="304"/>
      <c r="F9" s="197" t="s">
        <v>98</v>
      </c>
      <c r="G9" s="174">
        <v>1.63</v>
      </c>
      <c r="H9" s="198">
        <v>290</v>
      </c>
      <c r="I9" s="189">
        <v>550</v>
      </c>
      <c r="J9" s="301"/>
      <c r="K9" s="198">
        <v>110</v>
      </c>
      <c r="L9" s="191">
        <f>(I9-H9)*G9-K9</f>
        <v>313.79999999999995</v>
      </c>
      <c r="M9" s="191">
        <f>G9*I9</f>
        <v>896.49999999999989</v>
      </c>
    </row>
    <row r="10" spans="1:13" s="150" customFormat="1" ht="16" customHeight="1">
      <c r="A10" s="302" t="s">
        <v>498</v>
      </c>
      <c r="B10" s="305" t="s">
        <v>605</v>
      </c>
      <c r="C10" s="305" t="s">
        <v>510</v>
      </c>
      <c r="D10" s="188" t="s">
        <v>23</v>
      </c>
      <c r="E10" s="302" t="s">
        <v>616</v>
      </c>
      <c r="F10" s="197" t="s">
        <v>233</v>
      </c>
      <c r="G10" s="180">
        <v>21.725000000000001</v>
      </c>
      <c r="H10" s="199">
        <v>670</v>
      </c>
      <c r="I10" s="200">
        <v>750</v>
      </c>
      <c r="J10" s="299" t="s">
        <v>48</v>
      </c>
      <c r="K10" s="205">
        <v>650</v>
      </c>
      <c r="L10" s="191">
        <f>(I10-H10)*G10-K10</f>
        <v>1088</v>
      </c>
      <c r="M10" s="191">
        <f>G10*I10</f>
        <v>16293.750000000002</v>
      </c>
    </row>
    <row r="11" spans="1:13" s="150" customFormat="1" ht="14">
      <c r="A11" s="304"/>
      <c r="B11" s="307"/>
      <c r="C11" s="307"/>
      <c r="D11" s="186" t="s">
        <v>106</v>
      </c>
      <c r="E11" s="304"/>
      <c r="F11" s="197" t="s">
        <v>521</v>
      </c>
      <c r="G11" s="180">
        <v>3.1</v>
      </c>
      <c r="H11" s="200">
        <v>657</v>
      </c>
      <c r="I11" s="200">
        <v>750</v>
      </c>
      <c r="J11" s="301"/>
      <c r="K11" s="205">
        <v>0</v>
      </c>
      <c r="L11" s="191">
        <f>(I11-H11)*G11-K11</f>
        <v>288.3</v>
      </c>
      <c r="M11" s="191">
        <f>G11*I11</f>
        <v>2325</v>
      </c>
    </row>
    <row r="12" spans="1:13" s="150" customFormat="1" ht="28">
      <c r="A12" s="188" t="s">
        <v>519</v>
      </c>
      <c r="B12" s="203" t="s">
        <v>631</v>
      </c>
      <c r="C12" s="185" t="s">
        <v>569</v>
      </c>
      <c r="D12" s="188" t="s">
        <v>23</v>
      </c>
      <c r="E12" s="188" t="s">
        <v>632</v>
      </c>
      <c r="F12" s="197" t="s">
        <v>520</v>
      </c>
      <c r="G12" s="174">
        <v>25.085000000000001</v>
      </c>
      <c r="H12" s="190">
        <v>775</v>
      </c>
      <c r="I12" s="189">
        <v>850</v>
      </c>
      <c r="J12" s="204" t="s">
        <v>415</v>
      </c>
      <c r="K12" s="190">
        <v>680</v>
      </c>
      <c r="L12" s="191">
        <f t="shared" ref="L12:L25" si="0">(I12-H12)*G12-K12</f>
        <v>1201.375</v>
      </c>
      <c r="M12" s="191">
        <f t="shared" ref="M12:M25" si="1">G12*I12</f>
        <v>21322.25</v>
      </c>
    </row>
    <row r="13" spans="1:13" s="193" customFormat="1" ht="14">
      <c r="A13" s="302" t="s">
        <v>551</v>
      </c>
      <c r="B13" s="302" t="s">
        <v>600</v>
      </c>
      <c r="C13" s="305" t="s">
        <v>553</v>
      </c>
      <c r="D13" s="302" t="s">
        <v>550</v>
      </c>
      <c r="E13" s="302" t="s">
        <v>552</v>
      </c>
      <c r="F13" s="187" t="s">
        <v>56</v>
      </c>
      <c r="G13" s="174">
        <v>0</v>
      </c>
      <c r="H13" s="190">
        <v>295</v>
      </c>
      <c r="I13" s="189">
        <v>360</v>
      </c>
      <c r="J13" s="299" t="s">
        <v>67</v>
      </c>
      <c r="K13" s="190">
        <v>147</v>
      </c>
      <c r="L13" s="191">
        <f t="shared" si="0"/>
        <v>-147</v>
      </c>
      <c r="M13" s="192">
        <f t="shared" si="1"/>
        <v>0</v>
      </c>
    </row>
    <row r="14" spans="1:13" s="150" customFormat="1" ht="14">
      <c r="A14" s="303"/>
      <c r="B14" s="303"/>
      <c r="C14" s="306"/>
      <c r="D14" s="303"/>
      <c r="E14" s="303"/>
      <c r="F14" s="187" t="s">
        <v>54</v>
      </c>
      <c r="G14" s="174">
        <v>4.9800000000000004</v>
      </c>
      <c r="H14" s="190">
        <v>200</v>
      </c>
      <c r="I14" s="189">
        <v>305</v>
      </c>
      <c r="J14" s="300"/>
      <c r="K14" s="190">
        <v>147</v>
      </c>
      <c r="L14" s="191">
        <f t="shared" si="0"/>
        <v>375.90000000000009</v>
      </c>
      <c r="M14" s="192">
        <f t="shared" si="1"/>
        <v>1518.9</v>
      </c>
    </row>
    <row r="15" spans="1:13" s="150" customFormat="1" ht="14">
      <c r="A15" s="303"/>
      <c r="B15" s="303"/>
      <c r="C15" s="306"/>
      <c r="D15" s="303"/>
      <c r="E15" s="303"/>
      <c r="F15" s="187" t="s">
        <v>68</v>
      </c>
      <c r="G15" s="174">
        <v>16.559999999999999</v>
      </c>
      <c r="H15" s="201">
        <v>105</v>
      </c>
      <c r="I15" s="194">
        <v>260</v>
      </c>
      <c r="J15" s="300"/>
      <c r="K15" s="190">
        <v>147</v>
      </c>
      <c r="L15" s="191">
        <f t="shared" si="0"/>
        <v>2419.7999999999997</v>
      </c>
      <c r="M15" s="191">
        <f t="shared" si="1"/>
        <v>4305.5999999999995</v>
      </c>
    </row>
    <row r="16" spans="1:13" s="150" customFormat="1" ht="14">
      <c r="A16" s="303"/>
      <c r="B16" s="303"/>
      <c r="C16" s="306"/>
      <c r="D16" s="303"/>
      <c r="E16" s="303"/>
      <c r="F16" s="187" t="s">
        <v>69</v>
      </c>
      <c r="G16" s="174">
        <v>0</v>
      </c>
      <c r="H16" s="190">
        <v>150</v>
      </c>
      <c r="I16" s="189">
        <v>215</v>
      </c>
      <c r="J16" s="300"/>
      <c r="K16" s="190">
        <v>147</v>
      </c>
      <c r="L16" s="191">
        <f t="shared" si="0"/>
        <v>-147</v>
      </c>
      <c r="M16" s="191">
        <f t="shared" si="1"/>
        <v>0</v>
      </c>
    </row>
    <row r="17" spans="1:13" s="150" customFormat="1" ht="14">
      <c r="A17" s="304"/>
      <c r="B17" s="304"/>
      <c r="C17" s="307"/>
      <c r="D17" s="304"/>
      <c r="E17" s="304"/>
      <c r="F17" s="187" t="s">
        <v>70</v>
      </c>
      <c r="G17" s="174">
        <v>0</v>
      </c>
      <c r="H17" s="190">
        <v>105</v>
      </c>
      <c r="I17" s="189">
        <v>160</v>
      </c>
      <c r="J17" s="301"/>
      <c r="K17" s="190">
        <v>147</v>
      </c>
      <c r="L17" s="191">
        <f t="shared" si="0"/>
        <v>-147</v>
      </c>
      <c r="M17" s="191">
        <f t="shared" si="1"/>
        <v>0</v>
      </c>
    </row>
    <row r="18" spans="1:13" s="150" customFormat="1" ht="14">
      <c r="A18" s="302" t="s">
        <v>554</v>
      </c>
      <c r="B18" s="302" t="s">
        <v>635</v>
      </c>
      <c r="C18" s="299" t="s">
        <v>570</v>
      </c>
      <c r="D18" s="302" t="s">
        <v>95</v>
      </c>
      <c r="E18" s="302" t="s">
        <v>636</v>
      </c>
      <c r="F18" s="197" t="s">
        <v>97</v>
      </c>
      <c r="G18" s="174">
        <v>3.234</v>
      </c>
      <c r="H18" s="198">
        <v>120</v>
      </c>
      <c r="I18" s="189">
        <v>500</v>
      </c>
      <c r="J18" s="299" t="s">
        <v>48</v>
      </c>
      <c r="K18" s="198">
        <v>380</v>
      </c>
      <c r="L18" s="191">
        <f t="shared" si="0"/>
        <v>848.92000000000007</v>
      </c>
      <c r="M18" s="191">
        <f t="shared" si="1"/>
        <v>1617</v>
      </c>
    </row>
    <row r="19" spans="1:13" s="150" customFormat="1" ht="14">
      <c r="A19" s="304"/>
      <c r="B19" s="304"/>
      <c r="C19" s="301"/>
      <c r="D19" s="304"/>
      <c r="E19" s="304"/>
      <c r="F19" s="197" t="s">
        <v>98</v>
      </c>
      <c r="G19" s="174">
        <v>0.41399999999999998</v>
      </c>
      <c r="H19" s="198">
        <v>290</v>
      </c>
      <c r="I19" s="189">
        <v>600</v>
      </c>
      <c r="J19" s="301"/>
      <c r="K19" s="198">
        <v>0</v>
      </c>
      <c r="L19" s="191">
        <f t="shared" si="0"/>
        <v>128.34</v>
      </c>
      <c r="M19" s="191">
        <f t="shared" si="1"/>
        <v>248.39999999999998</v>
      </c>
    </row>
    <row r="20" spans="1:13" s="150" customFormat="1" ht="14">
      <c r="A20" s="202" t="s">
        <v>555</v>
      </c>
      <c r="B20" s="202" t="s">
        <v>633</v>
      </c>
      <c r="C20" s="183" t="s">
        <v>571</v>
      </c>
      <c r="D20" s="202" t="s">
        <v>561</v>
      </c>
      <c r="E20" s="202" t="s">
        <v>23</v>
      </c>
      <c r="F20" s="197" t="s">
        <v>77</v>
      </c>
      <c r="G20" s="174">
        <v>0.86</v>
      </c>
      <c r="H20" s="198">
        <v>70</v>
      </c>
      <c r="I20" s="189">
        <v>120</v>
      </c>
      <c r="J20" s="183" t="s">
        <v>80</v>
      </c>
      <c r="K20" s="189">
        <v>0</v>
      </c>
      <c r="L20" s="191">
        <f t="shared" si="0"/>
        <v>43</v>
      </c>
      <c r="M20" s="191">
        <f t="shared" si="1"/>
        <v>103.2</v>
      </c>
    </row>
    <row r="21" spans="1:13" s="150" customFormat="1" ht="14">
      <c r="A21" s="202" t="s">
        <v>556</v>
      </c>
      <c r="B21" s="202" t="s">
        <v>601</v>
      </c>
      <c r="C21" s="183" t="s">
        <v>568</v>
      </c>
      <c r="D21" s="202" t="s">
        <v>557</v>
      </c>
      <c r="E21" s="202" t="s">
        <v>572</v>
      </c>
      <c r="F21" s="197" t="s">
        <v>558</v>
      </c>
      <c r="G21" s="174">
        <v>23.9</v>
      </c>
      <c r="H21" s="198">
        <v>85</v>
      </c>
      <c r="I21" s="189">
        <v>110</v>
      </c>
      <c r="J21" s="183" t="s">
        <v>48</v>
      </c>
      <c r="K21" s="198">
        <v>380</v>
      </c>
      <c r="L21" s="191">
        <f t="shared" si="0"/>
        <v>217.5</v>
      </c>
      <c r="M21" s="191">
        <f t="shared" si="1"/>
        <v>2629</v>
      </c>
    </row>
    <row r="22" spans="1:13" s="150" customFormat="1" ht="14">
      <c r="A22" s="302" t="s">
        <v>566</v>
      </c>
      <c r="B22" s="302" t="s">
        <v>634</v>
      </c>
      <c r="C22" s="299" t="s">
        <v>567</v>
      </c>
      <c r="D22" s="302" t="s">
        <v>564</v>
      </c>
      <c r="E22" s="302" t="s">
        <v>620</v>
      </c>
      <c r="F22" s="197" t="s">
        <v>506</v>
      </c>
      <c r="G22" s="174">
        <v>11.68</v>
      </c>
      <c r="H22" s="206">
        <v>35</v>
      </c>
      <c r="I22" s="189">
        <v>105</v>
      </c>
      <c r="J22" s="299" t="s">
        <v>55</v>
      </c>
      <c r="K22" s="265">
        <v>300</v>
      </c>
      <c r="L22" s="191">
        <f t="shared" si="0"/>
        <v>517.6</v>
      </c>
      <c r="M22" s="191">
        <f t="shared" si="1"/>
        <v>1226.3999999999999</v>
      </c>
    </row>
    <row r="23" spans="1:13" s="150" customFormat="1" ht="14">
      <c r="A23" s="304"/>
      <c r="B23" s="304"/>
      <c r="C23" s="301"/>
      <c r="D23" s="304"/>
      <c r="E23" s="304"/>
      <c r="F23" s="197" t="s">
        <v>565</v>
      </c>
      <c r="G23" s="174">
        <v>2.2200000000000002</v>
      </c>
      <c r="H23" s="198">
        <v>220</v>
      </c>
      <c r="I23" s="189">
        <v>305</v>
      </c>
      <c r="J23" s="301"/>
      <c r="K23" s="265">
        <v>50</v>
      </c>
      <c r="L23" s="191">
        <f t="shared" si="0"/>
        <v>138.70000000000002</v>
      </c>
      <c r="M23" s="191">
        <f t="shared" si="1"/>
        <v>677.1</v>
      </c>
    </row>
    <row r="24" spans="1:13" s="150" customFormat="1" ht="14">
      <c r="A24" s="302" t="s">
        <v>562</v>
      </c>
      <c r="B24" s="302" t="s">
        <v>630</v>
      </c>
      <c r="C24" s="299" t="s">
        <v>563</v>
      </c>
      <c r="D24" s="302" t="s">
        <v>95</v>
      </c>
      <c r="E24" s="302" t="s">
        <v>96</v>
      </c>
      <c r="F24" s="197" t="s">
        <v>97</v>
      </c>
      <c r="G24" s="174">
        <v>2.1800000000000002</v>
      </c>
      <c r="H24" s="198">
        <v>120</v>
      </c>
      <c r="I24" s="189">
        <v>400</v>
      </c>
      <c r="J24" s="299" t="s">
        <v>103</v>
      </c>
      <c r="K24" s="198">
        <v>200</v>
      </c>
      <c r="L24" s="191">
        <f t="shared" si="0"/>
        <v>410.40000000000009</v>
      </c>
      <c r="M24" s="191">
        <f t="shared" si="1"/>
        <v>872.00000000000011</v>
      </c>
    </row>
    <row r="25" spans="1:13" s="150" customFormat="1" ht="14">
      <c r="A25" s="304"/>
      <c r="B25" s="304"/>
      <c r="C25" s="301"/>
      <c r="D25" s="304"/>
      <c r="E25" s="304"/>
      <c r="F25" s="197" t="s">
        <v>98</v>
      </c>
      <c r="G25" s="174">
        <v>2.2999999999999998</v>
      </c>
      <c r="H25" s="198">
        <v>290</v>
      </c>
      <c r="I25" s="189">
        <v>550</v>
      </c>
      <c r="J25" s="301"/>
      <c r="K25" s="198">
        <v>20</v>
      </c>
      <c r="L25" s="191">
        <f t="shared" si="0"/>
        <v>578</v>
      </c>
      <c r="M25" s="191">
        <f t="shared" si="1"/>
        <v>1265</v>
      </c>
    </row>
    <row r="26" spans="1:13" s="150" customFormat="1" ht="14">
      <c r="A26" s="302" t="s">
        <v>574</v>
      </c>
      <c r="B26" s="302" t="s">
        <v>601</v>
      </c>
      <c r="C26" s="305" t="s">
        <v>573</v>
      </c>
      <c r="D26" s="302" t="s">
        <v>550</v>
      </c>
      <c r="E26" s="302" t="s">
        <v>575</v>
      </c>
      <c r="F26" s="187" t="s">
        <v>56</v>
      </c>
      <c r="G26" s="174">
        <v>0</v>
      </c>
      <c r="H26" s="190">
        <v>295</v>
      </c>
      <c r="I26" s="189">
        <v>360</v>
      </c>
      <c r="J26" s="299" t="s">
        <v>48</v>
      </c>
      <c r="K26" s="190">
        <v>172</v>
      </c>
      <c r="L26" s="191">
        <f>(I26-H26)*G26-K26</f>
        <v>-172</v>
      </c>
      <c r="M26" s="192">
        <f>G26*I26</f>
        <v>0</v>
      </c>
    </row>
    <row r="27" spans="1:13" s="150" customFormat="1" ht="14">
      <c r="A27" s="303"/>
      <c r="B27" s="303"/>
      <c r="C27" s="306"/>
      <c r="D27" s="303"/>
      <c r="E27" s="303"/>
      <c r="F27" s="187" t="s">
        <v>54</v>
      </c>
      <c r="G27" s="174">
        <v>0</v>
      </c>
      <c r="H27" s="190">
        <v>250</v>
      </c>
      <c r="I27" s="189">
        <v>305</v>
      </c>
      <c r="J27" s="300"/>
      <c r="K27" s="190">
        <v>172</v>
      </c>
      <c r="L27" s="191">
        <f>(I27-H27)*G27-K27</f>
        <v>-172</v>
      </c>
      <c r="M27" s="192">
        <f>G27*I27</f>
        <v>0</v>
      </c>
    </row>
    <row r="28" spans="1:13" s="150" customFormat="1" ht="14">
      <c r="A28" s="303"/>
      <c r="B28" s="303"/>
      <c r="C28" s="306"/>
      <c r="D28" s="303"/>
      <c r="E28" s="303"/>
      <c r="F28" s="187" t="s">
        <v>68</v>
      </c>
      <c r="G28" s="174">
        <v>18.7</v>
      </c>
      <c r="H28" s="201">
        <v>150</v>
      </c>
      <c r="I28" s="194">
        <v>260</v>
      </c>
      <c r="J28" s="300"/>
      <c r="K28" s="190">
        <v>172</v>
      </c>
      <c r="L28" s="191">
        <f>(I28-H28)*G28-K28</f>
        <v>1885</v>
      </c>
      <c r="M28" s="191">
        <f>G28*I28</f>
        <v>4862</v>
      </c>
    </row>
    <row r="29" spans="1:13" s="150" customFormat="1" ht="14">
      <c r="A29" s="303"/>
      <c r="B29" s="303"/>
      <c r="C29" s="306"/>
      <c r="D29" s="303"/>
      <c r="E29" s="303"/>
      <c r="F29" s="187" t="s">
        <v>69</v>
      </c>
      <c r="G29" s="174">
        <v>0</v>
      </c>
      <c r="H29" s="190">
        <v>150</v>
      </c>
      <c r="I29" s="189">
        <v>215</v>
      </c>
      <c r="J29" s="300"/>
      <c r="K29" s="190">
        <v>172</v>
      </c>
      <c r="L29" s="191">
        <f>(I29-H29)*G29-K29</f>
        <v>-172</v>
      </c>
      <c r="M29" s="191">
        <f>G29*I29</f>
        <v>0</v>
      </c>
    </row>
    <row r="30" spans="1:13" s="150" customFormat="1" ht="14">
      <c r="A30" s="304"/>
      <c r="B30" s="304"/>
      <c r="C30" s="307"/>
      <c r="D30" s="304"/>
      <c r="E30" s="304"/>
      <c r="F30" s="187" t="s">
        <v>70</v>
      </c>
      <c r="G30" s="174">
        <v>0</v>
      </c>
      <c r="H30" s="190">
        <v>105</v>
      </c>
      <c r="I30" s="189">
        <v>160</v>
      </c>
      <c r="J30" s="301"/>
      <c r="K30" s="190">
        <v>172</v>
      </c>
      <c r="L30" s="191">
        <f>(I30-H30)*G30-K30</f>
        <v>-172</v>
      </c>
      <c r="M30" s="191">
        <f>G30*I30</f>
        <v>0</v>
      </c>
    </row>
    <row r="31" spans="1:13" s="149" customFormat="1" ht="14">
      <c r="A31" s="177"/>
      <c r="B31" s="177"/>
      <c r="C31" s="183"/>
      <c r="D31" s="177"/>
      <c r="E31" s="177"/>
      <c r="F31" s="173"/>
      <c r="G31" s="178"/>
      <c r="H31" s="184"/>
      <c r="I31" s="175"/>
      <c r="J31" s="182"/>
      <c r="K31" s="175"/>
      <c r="L31" s="176"/>
      <c r="M31" s="176"/>
    </row>
    <row r="32" spans="1:13" s="149" customFormat="1" ht="14">
      <c r="A32" s="151"/>
      <c r="B32" s="152"/>
      <c r="C32" s="151"/>
      <c r="D32" s="151"/>
      <c r="E32" s="151"/>
      <c r="F32" s="151"/>
      <c r="G32" s="153">
        <f>SUM(G7:G31)</f>
        <v>144.96200000000002</v>
      </c>
      <c r="H32" s="151"/>
      <c r="I32" s="151"/>
      <c r="J32" s="151"/>
      <c r="K32" s="152"/>
      <c r="L32" s="154">
        <f>SUM(L7:L31)</f>
        <v>11074.855</v>
      </c>
      <c r="M32" s="154">
        <f>SUM(M7:M31)</f>
        <v>63168.6</v>
      </c>
    </row>
    <row r="33" spans="1:13">
      <c r="A33" s="155"/>
      <c r="B33" s="156"/>
      <c r="C33" s="156"/>
      <c r="D33" s="156"/>
      <c r="E33" s="156"/>
      <c r="F33" s="156"/>
      <c r="G33" s="157"/>
      <c r="H33" s="156"/>
      <c r="I33" s="156"/>
      <c r="J33" s="158" t="s">
        <v>14</v>
      </c>
      <c r="K33" s="159">
        <f>M32/G32</f>
        <v>435.75971633945443</v>
      </c>
      <c r="L33" s="160">
        <f>G32</f>
        <v>144.96200000000002</v>
      </c>
      <c r="M33" s="161">
        <f>L32/M32</f>
        <v>0.17532215372827639</v>
      </c>
    </row>
    <row r="34" spans="1:13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</row>
    <row r="36" spans="1:13">
      <c r="D36" t="s">
        <v>415</v>
      </c>
      <c r="E36" t="s">
        <v>545</v>
      </c>
      <c r="F36" t="s">
        <v>546</v>
      </c>
      <c r="G36" s="59" t="s">
        <v>547</v>
      </c>
      <c r="H36" t="s">
        <v>548</v>
      </c>
    </row>
  </sheetData>
  <mergeCells count="42">
    <mergeCell ref="A1:M3"/>
    <mergeCell ref="A8:A9"/>
    <mergeCell ref="B8:B9"/>
    <mergeCell ref="C8:C9"/>
    <mergeCell ref="D8:D9"/>
    <mergeCell ref="E8:E9"/>
    <mergeCell ref="J8:J9"/>
    <mergeCell ref="A10:A11"/>
    <mergeCell ref="J13:J17"/>
    <mergeCell ref="A13:A17"/>
    <mergeCell ref="B13:B17"/>
    <mergeCell ref="C13:C17"/>
    <mergeCell ref="D13:D17"/>
    <mergeCell ref="E13:E17"/>
    <mergeCell ref="B10:B11"/>
    <mergeCell ref="C10:C11"/>
    <mergeCell ref="E10:E11"/>
    <mergeCell ref="J10:J11"/>
    <mergeCell ref="J18:J19"/>
    <mergeCell ref="A18:A19"/>
    <mergeCell ref="B18:B19"/>
    <mergeCell ref="C18:C19"/>
    <mergeCell ref="D18:D19"/>
    <mergeCell ref="E18:E19"/>
    <mergeCell ref="J24:J25"/>
    <mergeCell ref="D22:D23"/>
    <mergeCell ref="E22:E23"/>
    <mergeCell ref="A22:A23"/>
    <mergeCell ref="B22:B23"/>
    <mergeCell ref="C22:C23"/>
    <mergeCell ref="A24:A25"/>
    <mergeCell ref="B24:B25"/>
    <mergeCell ref="C24:C25"/>
    <mergeCell ref="D24:D25"/>
    <mergeCell ref="E24:E25"/>
    <mergeCell ref="J22:J23"/>
    <mergeCell ref="J26:J30"/>
    <mergeCell ref="A26:A30"/>
    <mergeCell ref="B26:B30"/>
    <mergeCell ref="C26:C30"/>
    <mergeCell ref="D26:D30"/>
    <mergeCell ref="E26:E30"/>
  </mergeCells>
  <phoneticPr fontId="47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37C2-7C17-9749-B360-062313D854AD}">
  <dimension ref="A1:M99"/>
  <sheetViews>
    <sheetView zoomScale="120" zoomScaleNormal="120" workbookViewId="0">
      <selection activeCell="H75" sqref="H75:H76"/>
    </sheetView>
  </sheetViews>
  <sheetFormatPr baseColWidth="10" defaultRowHeight="16"/>
  <cols>
    <col min="2" max="3" width="12.5" customWidth="1"/>
    <col min="4" max="4" width="25.5" customWidth="1"/>
    <col min="5" max="5" width="23.6640625" customWidth="1"/>
    <col min="6" max="6" width="25.33203125" customWidth="1"/>
    <col min="10" max="10" width="13.6640625" customWidth="1"/>
  </cols>
  <sheetData>
    <row r="1" spans="1:13">
      <c r="A1" s="285" t="s">
        <v>577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3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3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3" ht="30">
      <c r="A6" s="144" t="s">
        <v>0</v>
      </c>
      <c r="B6" s="144" t="s">
        <v>1</v>
      </c>
      <c r="C6" s="145" t="s">
        <v>2</v>
      </c>
      <c r="D6" s="146" t="s">
        <v>3</v>
      </c>
      <c r="E6" s="147" t="s">
        <v>4</v>
      </c>
      <c r="F6" s="146" t="s">
        <v>5</v>
      </c>
      <c r="G6" s="146" t="s">
        <v>6</v>
      </c>
      <c r="H6" s="146" t="s">
        <v>7</v>
      </c>
      <c r="I6" s="146" t="s">
        <v>8</v>
      </c>
      <c r="J6" s="146" t="s">
        <v>9</v>
      </c>
      <c r="K6" s="146" t="s">
        <v>10</v>
      </c>
      <c r="L6" s="148" t="s">
        <v>11</v>
      </c>
      <c r="M6" s="146" t="s">
        <v>12</v>
      </c>
    </row>
    <row r="7" spans="1:13" s="6" customFormat="1">
      <c r="A7" s="188" t="s">
        <v>578</v>
      </c>
      <c r="B7" s="203" t="s">
        <v>759</v>
      </c>
      <c r="C7" s="185" t="s">
        <v>579</v>
      </c>
      <c r="D7" s="188" t="s">
        <v>398</v>
      </c>
      <c r="E7" s="188" t="s">
        <v>23</v>
      </c>
      <c r="F7" s="197" t="s">
        <v>580</v>
      </c>
      <c r="G7" s="174">
        <v>3.6960000000000002</v>
      </c>
      <c r="H7" s="190">
        <v>100</v>
      </c>
      <c r="I7" s="189">
        <v>150</v>
      </c>
      <c r="J7" s="204" t="s">
        <v>80</v>
      </c>
      <c r="K7" s="188">
        <v>-29</v>
      </c>
      <c r="L7" s="191">
        <f t="shared" ref="L7:L41" si="0">(I7-H7)*G7-K7</f>
        <v>213.8</v>
      </c>
      <c r="M7" s="191">
        <f t="shared" ref="M7:M41" si="1">G7*I7</f>
        <v>554.4</v>
      </c>
    </row>
    <row r="8" spans="1:13" s="6" customFormat="1">
      <c r="A8" s="302" t="s">
        <v>584</v>
      </c>
      <c r="B8" s="302" t="s">
        <v>643</v>
      </c>
      <c r="C8" s="305" t="s">
        <v>595</v>
      </c>
      <c r="D8" s="302" t="s">
        <v>585</v>
      </c>
      <c r="E8" s="302" t="s">
        <v>589</v>
      </c>
      <c r="F8" s="197" t="s">
        <v>586</v>
      </c>
      <c r="G8" s="174">
        <v>12.73</v>
      </c>
      <c r="H8" s="190">
        <v>190</v>
      </c>
      <c r="I8" s="189">
        <v>265</v>
      </c>
      <c r="J8" s="299" t="s">
        <v>67</v>
      </c>
      <c r="K8" s="190">
        <v>160</v>
      </c>
      <c r="L8" s="191">
        <f t="shared" si="0"/>
        <v>794.75</v>
      </c>
      <c r="M8" s="191">
        <f t="shared" si="1"/>
        <v>3373.4500000000003</v>
      </c>
    </row>
    <row r="9" spans="1:13" s="6" customFormat="1">
      <c r="A9" s="303"/>
      <c r="B9" s="303"/>
      <c r="C9" s="306"/>
      <c r="D9" s="303"/>
      <c r="E9" s="303"/>
      <c r="F9" s="197" t="s">
        <v>587</v>
      </c>
      <c r="G9" s="174">
        <v>0</v>
      </c>
      <c r="H9" s="190">
        <v>160</v>
      </c>
      <c r="I9" s="189">
        <v>215</v>
      </c>
      <c r="J9" s="300"/>
      <c r="K9" s="190">
        <v>160</v>
      </c>
      <c r="L9" s="191">
        <f t="shared" si="0"/>
        <v>-160</v>
      </c>
      <c r="M9" s="191">
        <f t="shared" si="1"/>
        <v>0</v>
      </c>
    </row>
    <row r="10" spans="1:13" s="6" customFormat="1">
      <c r="A10" s="304"/>
      <c r="B10" s="304"/>
      <c r="C10" s="307"/>
      <c r="D10" s="304"/>
      <c r="E10" s="304"/>
      <c r="F10" s="197" t="s">
        <v>588</v>
      </c>
      <c r="G10" s="174">
        <v>0</v>
      </c>
      <c r="H10" s="190">
        <v>100</v>
      </c>
      <c r="I10" s="189">
        <v>160</v>
      </c>
      <c r="J10" s="301"/>
      <c r="K10" s="190">
        <v>160</v>
      </c>
      <c r="L10" s="191">
        <f t="shared" si="0"/>
        <v>-160</v>
      </c>
      <c r="M10" s="191">
        <f t="shared" si="1"/>
        <v>0</v>
      </c>
    </row>
    <row r="11" spans="1:13" s="6" customFormat="1">
      <c r="A11" s="302" t="s">
        <v>590</v>
      </c>
      <c r="B11" s="302" t="s">
        <v>644</v>
      </c>
      <c r="C11" s="305" t="s">
        <v>591</v>
      </c>
      <c r="D11" s="302" t="s">
        <v>592</v>
      </c>
      <c r="E11" s="302" t="s">
        <v>597</v>
      </c>
      <c r="F11" s="197" t="s">
        <v>593</v>
      </c>
      <c r="G11" s="174">
        <v>0</v>
      </c>
      <c r="H11" s="190">
        <v>240</v>
      </c>
      <c r="I11" s="189">
        <v>365</v>
      </c>
      <c r="J11" s="299" t="s">
        <v>48</v>
      </c>
      <c r="K11" s="190">
        <v>270</v>
      </c>
      <c r="L11" s="191">
        <f t="shared" si="0"/>
        <v>-270</v>
      </c>
      <c r="M11" s="191">
        <f t="shared" si="1"/>
        <v>0</v>
      </c>
    </row>
    <row r="12" spans="1:13" s="6" customFormat="1">
      <c r="A12" s="303"/>
      <c r="B12" s="303"/>
      <c r="C12" s="306"/>
      <c r="D12" s="303"/>
      <c r="E12" s="303"/>
      <c r="F12" s="197" t="s">
        <v>594</v>
      </c>
      <c r="G12" s="174">
        <v>13.6</v>
      </c>
      <c r="H12" s="190">
        <v>190</v>
      </c>
      <c r="I12" s="189">
        <v>315</v>
      </c>
      <c r="J12" s="300"/>
      <c r="K12" s="190">
        <v>270</v>
      </c>
      <c r="L12" s="191">
        <f t="shared" si="0"/>
        <v>1430</v>
      </c>
      <c r="M12" s="191">
        <f t="shared" si="1"/>
        <v>4284</v>
      </c>
    </row>
    <row r="13" spans="1:13" s="6" customFormat="1">
      <c r="A13" s="303"/>
      <c r="B13" s="303"/>
      <c r="C13" s="306"/>
      <c r="D13" s="303"/>
      <c r="E13" s="303"/>
      <c r="F13" s="197" t="s">
        <v>586</v>
      </c>
      <c r="G13" s="174">
        <v>3.96</v>
      </c>
      <c r="H13" s="190">
        <v>90</v>
      </c>
      <c r="I13" s="189">
        <v>265</v>
      </c>
      <c r="J13" s="300"/>
      <c r="K13" s="190">
        <v>270</v>
      </c>
      <c r="L13" s="191">
        <f t="shared" si="0"/>
        <v>423</v>
      </c>
      <c r="M13" s="191">
        <f t="shared" si="1"/>
        <v>1049.4000000000001</v>
      </c>
    </row>
    <row r="14" spans="1:13" s="6" customFormat="1">
      <c r="A14" s="303"/>
      <c r="B14" s="303"/>
      <c r="C14" s="306"/>
      <c r="D14" s="303"/>
      <c r="E14" s="303"/>
      <c r="F14" s="197" t="s">
        <v>587</v>
      </c>
      <c r="G14" s="174">
        <v>0</v>
      </c>
      <c r="H14" s="190">
        <v>90</v>
      </c>
      <c r="I14" s="189">
        <v>215</v>
      </c>
      <c r="J14" s="300"/>
      <c r="K14" s="190">
        <v>270</v>
      </c>
      <c r="L14" s="191">
        <f t="shared" si="0"/>
        <v>-270</v>
      </c>
      <c r="M14" s="191">
        <f t="shared" si="1"/>
        <v>0</v>
      </c>
    </row>
    <row r="15" spans="1:13" s="6" customFormat="1">
      <c r="A15" s="304"/>
      <c r="B15" s="304"/>
      <c r="C15" s="307"/>
      <c r="D15" s="304"/>
      <c r="E15" s="304"/>
      <c r="F15" s="197" t="s">
        <v>70</v>
      </c>
      <c r="G15" s="174">
        <v>0</v>
      </c>
      <c r="H15" s="190">
        <v>45</v>
      </c>
      <c r="I15" s="189">
        <v>160</v>
      </c>
      <c r="J15" s="301"/>
      <c r="K15" s="190">
        <v>270</v>
      </c>
      <c r="L15" s="191">
        <f t="shared" si="0"/>
        <v>-270</v>
      </c>
      <c r="M15" s="191">
        <f t="shared" si="1"/>
        <v>0</v>
      </c>
    </row>
    <row r="16" spans="1:13" s="6" customFormat="1">
      <c r="A16" s="302" t="s">
        <v>559</v>
      </c>
      <c r="B16" s="302" t="s">
        <v>664</v>
      </c>
      <c r="C16" s="299" t="s">
        <v>595</v>
      </c>
      <c r="D16" s="302" t="s">
        <v>207</v>
      </c>
      <c r="E16" s="302" t="s">
        <v>576</v>
      </c>
      <c r="F16" s="197" t="s">
        <v>504</v>
      </c>
      <c r="G16" s="174">
        <v>17.440000000000001</v>
      </c>
      <c r="H16" s="198">
        <v>545</v>
      </c>
      <c r="I16" s="189">
        <v>600</v>
      </c>
      <c r="J16" s="299" t="s">
        <v>48</v>
      </c>
      <c r="K16" s="198">
        <v>315</v>
      </c>
      <c r="L16" s="191">
        <f t="shared" si="0"/>
        <v>644.20000000000005</v>
      </c>
      <c r="M16" s="191">
        <f t="shared" si="1"/>
        <v>10464</v>
      </c>
    </row>
    <row r="17" spans="1:13" s="6" customFormat="1">
      <c r="A17" s="304"/>
      <c r="B17" s="304"/>
      <c r="C17" s="301"/>
      <c r="D17" s="304"/>
      <c r="E17" s="304"/>
      <c r="F17" s="197" t="s">
        <v>560</v>
      </c>
      <c r="G17" s="174">
        <v>2.2090000000000001</v>
      </c>
      <c r="H17" s="198">
        <v>495</v>
      </c>
      <c r="I17" s="189">
        <v>550</v>
      </c>
      <c r="J17" s="301"/>
      <c r="K17" s="198">
        <v>315</v>
      </c>
      <c r="L17" s="191">
        <f t="shared" si="0"/>
        <v>-193.505</v>
      </c>
      <c r="M17" s="191">
        <f t="shared" si="1"/>
        <v>1214.95</v>
      </c>
    </row>
    <row r="18" spans="1:13" s="6" customFormat="1">
      <c r="A18" s="302" t="s">
        <v>505</v>
      </c>
      <c r="B18" s="302" t="s">
        <v>723</v>
      </c>
      <c r="C18" s="305" t="s">
        <v>650</v>
      </c>
      <c r="D18" s="302" t="s">
        <v>207</v>
      </c>
      <c r="E18" s="302" t="s">
        <v>509</v>
      </c>
      <c r="F18" s="197" t="s">
        <v>507</v>
      </c>
      <c r="G18" s="174">
        <v>0</v>
      </c>
      <c r="H18" s="190">
        <v>200</v>
      </c>
      <c r="I18" s="189">
        <v>300</v>
      </c>
      <c r="J18" s="299" t="s">
        <v>67</v>
      </c>
      <c r="K18" s="190">
        <v>147</v>
      </c>
      <c r="L18" s="191">
        <f t="shared" si="0"/>
        <v>-147</v>
      </c>
      <c r="M18" s="191">
        <f t="shared" si="1"/>
        <v>0</v>
      </c>
    </row>
    <row r="19" spans="1:13" s="6" customFormat="1">
      <c r="A19" s="303"/>
      <c r="B19" s="303"/>
      <c r="C19" s="306"/>
      <c r="D19" s="303"/>
      <c r="E19" s="303"/>
      <c r="F19" s="197" t="s">
        <v>508</v>
      </c>
      <c r="G19" s="174">
        <v>0</v>
      </c>
      <c r="H19" s="190">
        <v>105</v>
      </c>
      <c r="I19" s="189">
        <v>255</v>
      </c>
      <c r="J19" s="300"/>
      <c r="K19" s="190">
        <v>147</v>
      </c>
      <c r="L19" s="191">
        <f t="shared" si="0"/>
        <v>-147</v>
      </c>
      <c r="M19" s="191">
        <f t="shared" si="1"/>
        <v>0</v>
      </c>
    </row>
    <row r="20" spans="1:13" s="6" customFormat="1">
      <c r="A20" s="303"/>
      <c r="B20" s="303"/>
      <c r="C20" s="306"/>
      <c r="D20" s="303"/>
      <c r="E20" s="303"/>
      <c r="F20" s="197" t="s">
        <v>70</v>
      </c>
      <c r="G20" s="174">
        <v>0</v>
      </c>
      <c r="H20" s="190">
        <v>10</v>
      </c>
      <c r="I20" s="189">
        <v>155</v>
      </c>
      <c r="J20" s="300"/>
      <c r="K20" s="190">
        <v>147</v>
      </c>
      <c r="L20" s="191">
        <f t="shared" si="0"/>
        <v>-147</v>
      </c>
      <c r="M20" s="192">
        <f t="shared" si="1"/>
        <v>0</v>
      </c>
    </row>
    <row r="21" spans="1:13" s="6" customFormat="1">
      <c r="A21" s="303"/>
      <c r="B21" s="303"/>
      <c r="C21" s="306"/>
      <c r="D21" s="303"/>
      <c r="E21" s="303"/>
      <c r="F21" s="197" t="s">
        <v>170</v>
      </c>
      <c r="G21" s="174">
        <v>6.48</v>
      </c>
      <c r="H21" s="190">
        <v>100</v>
      </c>
      <c r="I21" s="189">
        <v>150</v>
      </c>
      <c r="J21" s="300"/>
      <c r="K21" s="190">
        <v>147</v>
      </c>
      <c r="L21" s="191">
        <f t="shared" si="0"/>
        <v>177</v>
      </c>
      <c r="M21" s="192">
        <f t="shared" si="1"/>
        <v>972.00000000000011</v>
      </c>
    </row>
    <row r="22" spans="1:13" s="6" customFormat="1">
      <c r="A22" s="304"/>
      <c r="B22" s="304"/>
      <c r="C22" s="307"/>
      <c r="D22" s="304"/>
      <c r="E22" s="304"/>
      <c r="F22" s="197" t="s">
        <v>153</v>
      </c>
      <c r="G22" s="174">
        <v>15.24</v>
      </c>
      <c r="H22" s="190">
        <v>50</v>
      </c>
      <c r="I22" s="189">
        <v>105</v>
      </c>
      <c r="J22" s="301"/>
      <c r="K22" s="190">
        <v>147</v>
      </c>
      <c r="L22" s="191">
        <f t="shared" si="0"/>
        <v>691.2</v>
      </c>
      <c r="M22" s="191">
        <f t="shared" si="1"/>
        <v>1600.2</v>
      </c>
    </row>
    <row r="23" spans="1:13" s="207" customFormat="1" ht="13">
      <c r="A23" s="302" t="s">
        <v>596</v>
      </c>
      <c r="B23" s="302" t="s">
        <v>651</v>
      </c>
      <c r="C23" s="305" t="s">
        <v>629</v>
      </c>
      <c r="D23" s="302" t="s">
        <v>476</v>
      </c>
      <c r="E23" s="302" t="s">
        <v>598</v>
      </c>
      <c r="F23" s="187" t="s">
        <v>56</v>
      </c>
      <c r="G23" s="174">
        <v>0</v>
      </c>
      <c r="H23" s="190">
        <v>275</v>
      </c>
      <c r="I23" s="189">
        <v>365</v>
      </c>
      <c r="J23" s="299" t="s">
        <v>415</v>
      </c>
      <c r="K23" s="190">
        <v>190</v>
      </c>
      <c r="L23" s="191">
        <f t="shared" si="0"/>
        <v>-190</v>
      </c>
      <c r="M23" s="192">
        <f t="shared" si="1"/>
        <v>0</v>
      </c>
    </row>
    <row r="24" spans="1:13" s="207" customFormat="1" ht="13">
      <c r="A24" s="303"/>
      <c r="B24" s="303"/>
      <c r="C24" s="306"/>
      <c r="D24" s="303"/>
      <c r="E24" s="303"/>
      <c r="F24" s="187" t="s">
        <v>54</v>
      </c>
      <c r="G24" s="174">
        <v>0</v>
      </c>
      <c r="H24" s="190">
        <v>230</v>
      </c>
      <c r="I24" s="189">
        <v>315</v>
      </c>
      <c r="J24" s="300"/>
      <c r="K24" s="190">
        <v>190</v>
      </c>
      <c r="L24" s="191">
        <f t="shared" si="0"/>
        <v>-190</v>
      </c>
      <c r="M24" s="192">
        <f t="shared" si="1"/>
        <v>0</v>
      </c>
    </row>
    <row r="25" spans="1:13" s="207" customFormat="1" ht="13">
      <c r="A25" s="303"/>
      <c r="B25" s="303"/>
      <c r="C25" s="306"/>
      <c r="D25" s="303"/>
      <c r="E25" s="303"/>
      <c r="F25" s="187" t="s">
        <v>68</v>
      </c>
      <c r="G25" s="174">
        <v>18.66</v>
      </c>
      <c r="H25" s="201">
        <v>180</v>
      </c>
      <c r="I25" s="194">
        <v>265</v>
      </c>
      <c r="J25" s="300"/>
      <c r="K25" s="190">
        <v>190</v>
      </c>
      <c r="L25" s="191">
        <f t="shared" si="0"/>
        <v>1396.1</v>
      </c>
      <c r="M25" s="191">
        <f t="shared" si="1"/>
        <v>4944.8999999999996</v>
      </c>
    </row>
    <row r="26" spans="1:13" s="207" customFormat="1" ht="13">
      <c r="A26" s="303"/>
      <c r="B26" s="303"/>
      <c r="C26" s="306"/>
      <c r="D26" s="303"/>
      <c r="E26" s="303"/>
      <c r="F26" s="187" t="s">
        <v>69</v>
      </c>
      <c r="G26" s="174">
        <v>0</v>
      </c>
      <c r="H26" s="190">
        <v>130</v>
      </c>
      <c r="I26" s="189">
        <v>215</v>
      </c>
      <c r="J26" s="300"/>
      <c r="K26" s="190">
        <v>190</v>
      </c>
      <c r="L26" s="191">
        <f t="shared" si="0"/>
        <v>-190</v>
      </c>
      <c r="M26" s="191">
        <f t="shared" si="1"/>
        <v>0</v>
      </c>
    </row>
    <row r="27" spans="1:13" s="207" customFormat="1" ht="13">
      <c r="A27" s="304"/>
      <c r="B27" s="304"/>
      <c r="C27" s="307"/>
      <c r="D27" s="304"/>
      <c r="E27" s="304"/>
      <c r="F27" s="187" t="s">
        <v>70</v>
      </c>
      <c r="G27" s="174">
        <v>0</v>
      </c>
      <c r="H27" s="190">
        <v>85</v>
      </c>
      <c r="I27" s="189">
        <v>160</v>
      </c>
      <c r="J27" s="301"/>
      <c r="K27" s="190">
        <v>190</v>
      </c>
      <c r="L27" s="191">
        <f t="shared" si="0"/>
        <v>-190</v>
      </c>
      <c r="M27" s="191">
        <f t="shared" si="1"/>
        <v>0</v>
      </c>
    </row>
    <row r="28" spans="1:13" s="6" customFormat="1">
      <c r="A28" s="302" t="s">
        <v>599</v>
      </c>
      <c r="B28" s="302" t="s">
        <v>724</v>
      </c>
      <c r="C28" s="305" t="s">
        <v>649</v>
      </c>
      <c r="D28" s="302" t="s">
        <v>550</v>
      </c>
      <c r="E28" s="302" t="s">
        <v>602</v>
      </c>
      <c r="F28" s="187" t="s">
        <v>56</v>
      </c>
      <c r="G28" s="174">
        <v>0</v>
      </c>
      <c r="H28" s="190">
        <v>300</v>
      </c>
      <c r="I28" s="189">
        <v>365</v>
      </c>
      <c r="J28" s="299" t="s">
        <v>415</v>
      </c>
      <c r="K28" s="190">
        <v>147</v>
      </c>
      <c r="L28" s="191">
        <f t="shared" si="0"/>
        <v>-147</v>
      </c>
      <c r="M28" s="192">
        <f t="shared" si="1"/>
        <v>0</v>
      </c>
    </row>
    <row r="29" spans="1:13" s="6" customFormat="1">
      <c r="A29" s="303"/>
      <c r="B29" s="303"/>
      <c r="C29" s="306"/>
      <c r="D29" s="303"/>
      <c r="E29" s="303"/>
      <c r="F29" s="187" t="s">
        <v>54</v>
      </c>
      <c r="G29" s="174">
        <v>6.57</v>
      </c>
      <c r="H29" s="190">
        <v>250</v>
      </c>
      <c r="I29" s="189">
        <v>315</v>
      </c>
      <c r="J29" s="300"/>
      <c r="K29" s="190">
        <v>147</v>
      </c>
      <c r="L29" s="191">
        <f t="shared" si="0"/>
        <v>280.05</v>
      </c>
      <c r="M29" s="192">
        <f t="shared" si="1"/>
        <v>2069.5500000000002</v>
      </c>
    </row>
    <row r="30" spans="1:13" s="6" customFormat="1">
      <c r="A30" s="303"/>
      <c r="B30" s="303"/>
      <c r="C30" s="306"/>
      <c r="D30" s="303"/>
      <c r="E30" s="303"/>
      <c r="F30" s="187" t="s">
        <v>68</v>
      </c>
      <c r="G30" s="174">
        <v>7.3849999999999998</v>
      </c>
      <c r="H30" s="201">
        <v>205</v>
      </c>
      <c r="I30" s="194">
        <v>265</v>
      </c>
      <c r="J30" s="300"/>
      <c r="K30" s="190">
        <v>147</v>
      </c>
      <c r="L30" s="191">
        <f t="shared" si="0"/>
        <v>296.09999999999997</v>
      </c>
      <c r="M30" s="191">
        <f t="shared" si="1"/>
        <v>1957.0249999999999</v>
      </c>
    </row>
    <row r="31" spans="1:13" s="6" customFormat="1" ht="16" customHeight="1">
      <c r="A31" s="303"/>
      <c r="B31" s="303"/>
      <c r="C31" s="306"/>
      <c r="D31" s="303"/>
      <c r="E31" s="303"/>
      <c r="F31" s="187" t="s">
        <v>69</v>
      </c>
      <c r="G31" s="174">
        <v>5.1449999999999996</v>
      </c>
      <c r="H31" s="190">
        <v>150</v>
      </c>
      <c r="I31" s="189">
        <v>265</v>
      </c>
      <c r="J31" s="300"/>
      <c r="K31" s="190">
        <v>147</v>
      </c>
      <c r="L31" s="191">
        <f t="shared" si="0"/>
        <v>444.67499999999995</v>
      </c>
      <c r="M31" s="191">
        <f t="shared" si="1"/>
        <v>1363.425</v>
      </c>
    </row>
    <row r="32" spans="1:13" s="6" customFormat="1">
      <c r="A32" s="304"/>
      <c r="B32" s="304"/>
      <c r="C32" s="307"/>
      <c r="D32" s="304"/>
      <c r="E32" s="304"/>
      <c r="F32" s="187" t="s">
        <v>70</v>
      </c>
      <c r="G32" s="174">
        <v>0</v>
      </c>
      <c r="H32" s="190">
        <v>100</v>
      </c>
      <c r="I32" s="189">
        <v>160</v>
      </c>
      <c r="J32" s="301"/>
      <c r="K32" s="190">
        <v>147</v>
      </c>
      <c r="L32" s="191">
        <f t="shared" si="0"/>
        <v>-147</v>
      </c>
      <c r="M32" s="191">
        <f t="shared" si="1"/>
        <v>0</v>
      </c>
    </row>
    <row r="33" spans="1:13" s="6" customFormat="1">
      <c r="A33" s="202" t="s">
        <v>610</v>
      </c>
      <c r="B33" s="202" t="s">
        <v>756</v>
      </c>
      <c r="C33" s="196" t="s">
        <v>615</v>
      </c>
      <c r="D33" s="202" t="s">
        <v>46</v>
      </c>
      <c r="E33" s="202" t="s">
        <v>612</v>
      </c>
      <c r="F33" s="187" t="s">
        <v>613</v>
      </c>
      <c r="G33" s="174">
        <v>2.12</v>
      </c>
      <c r="H33" s="190">
        <v>120</v>
      </c>
      <c r="I33" s="189">
        <v>400</v>
      </c>
      <c r="J33" s="183" t="s">
        <v>103</v>
      </c>
      <c r="K33" s="190">
        <v>220</v>
      </c>
      <c r="L33" s="191">
        <f t="shared" si="0"/>
        <v>373.6</v>
      </c>
      <c r="M33" s="191">
        <f t="shared" si="1"/>
        <v>848</v>
      </c>
    </row>
    <row r="34" spans="1:13" s="6" customFormat="1" ht="70">
      <c r="A34" s="202" t="s">
        <v>614</v>
      </c>
      <c r="B34" s="196" t="s">
        <v>755</v>
      </c>
      <c r="C34" s="196" t="s">
        <v>682</v>
      </c>
      <c r="D34" s="202" t="s">
        <v>611</v>
      </c>
      <c r="E34" s="202" t="s">
        <v>85</v>
      </c>
      <c r="F34" s="197" t="s">
        <v>680</v>
      </c>
      <c r="G34" s="174">
        <v>1.48</v>
      </c>
      <c r="H34" s="190">
        <v>-130</v>
      </c>
      <c r="I34" s="198">
        <v>-70</v>
      </c>
      <c r="J34" s="183" t="s">
        <v>681</v>
      </c>
      <c r="K34" s="188">
        <v>-30</v>
      </c>
      <c r="L34" s="191">
        <f t="shared" si="0"/>
        <v>118.8</v>
      </c>
      <c r="M34" s="191">
        <f t="shared" si="1"/>
        <v>-103.6</v>
      </c>
    </row>
    <row r="35" spans="1:13" s="6" customFormat="1" ht="28" customHeight="1">
      <c r="A35" s="302" t="s">
        <v>617</v>
      </c>
      <c r="B35" s="302" t="s">
        <v>658</v>
      </c>
      <c r="C35" s="305" t="s">
        <v>625</v>
      </c>
      <c r="D35" s="302" t="s">
        <v>618</v>
      </c>
      <c r="E35" s="302" t="s">
        <v>659</v>
      </c>
      <c r="F35" s="197" t="s">
        <v>619</v>
      </c>
      <c r="G35" s="174">
        <v>4.09</v>
      </c>
      <c r="H35" s="190">
        <v>120</v>
      </c>
      <c r="I35" s="189">
        <v>500</v>
      </c>
      <c r="J35" s="299" t="s">
        <v>48</v>
      </c>
      <c r="K35" s="190">
        <v>380</v>
      </c>
      <c r="L35" s="191">
        <f t="shared" si="0"/>
        <v>1174.2</v>
      </c>
      <c r="M35" s="191">
        <f t="shared" si="1"/>
        <v>2045</v>
      </c>
    </row>
    <row r="36" spans="1:13" s="6" customFormat="1">
      <c r="A36" s="304"/>
      <c r="B36" s="304"/>
      <c r="C36" s="307"/>
      <c r="D36" s="304"/>
      <c r="E36" s="304"/>
      <c r="F36" s="197" t="s">
        <v>98</v>
      </c>
      <c r="G36" s="174">
        <v>0.36899999999999999</v>
      </c>
      <c r="H36" s="190">
        <v>290</v>
      </c>
      <c r="I36" s="189">
        <v>600</v>
      </c>
      <c r="J36" s="301"/>
      <c r="K36" s="190">
        <v>0</v>
      </c>
      <c r="L36" s="191">
        <f t="shared" si="0"/>
        <v>114.39</v>
      </c>
      <c r="M36" s="191">
        <f t="shared" si="1"/>
        <v>221.4</v>
      </c>
    </row>
    <row r="37" spans="1:13" s="6" customFormat="1">
      <c r="A37" s="302" t="s">
        <v>624</v>
      </c>
      <c r="B37" s="302" t="s">
        <v>653</v>
      </c>
      <c r="C37" s="305" t="s">
        <v>642</v>
      </c>
      <c r="D37" s="302" t="s">
        <v>623</v>
      </c>
      <c r="E37" s="302" t="s">
        <v>652</v>
      </c>
      <c r="F37" s="197" t="s">
        <v>622</v>
      </c>
      <c r="G37" s="174">
        <v>3.01</v>
      </c>
      <c r="H37" s="190">
        <v>255</v>
      </c>
      <c r="I37" s="189">
        <v>365</v>
      </c>
      <c r="J37" s="299" t="s">
        <v>415</v>
      </c>
      <c r="K37" s="190">
        <v>250</v>
      </c>
      <c r="L37" s="191">
        <f t="shared" si="0"/>
        <v>81.099999999999966</v>
      </c>
      <c r="M37" s="191">
        <f t="shared" si="1"/>
        <v>1098.6499999999999</v>
      </c>
    </row>
    <row r="38" spans="1:13" s="6" customFormat="1">
      <c r="A38" s="303"/>
      <c r="B38" s="303"/>
      <c r="C38" s="306"/>
      <c r="D38" s="303"/>
      <c r="E38" s="303"/>
      <c r="F38" s="197" t="s">
        <v>621</v>
      </c>
      <c r="G38" s="174">
        <v>0</v>
      </c>
      <c r="H38" s="190">
        <v>255</v>
      </c>
      <c r="I38" s="189">
        <v>315</v>
      </c>
      <c r="J38" s="300"/>
      <c r="K38" s="190">
        <v>250</v>
      </c>
      <c r="L38" s="191">
        <f t="shared" si="0"/>
        <v>-250</v>
      </c>
      <c r="M38" s="191">
        <f t="shared" si="1"/>
        <v>0</v>
      </c>
    </row>
    <row r="39" spans="1:13" s="6" customFormat="1">
      <c r="A39" s="304"/>
      <c r="B39" s="304"/>
      <c r="C39" s="307"/>
      <c r="D39" s="304"/>
      <c r="E39" s="304"/>
      <c r="F39" s="197" t="s">
        <v>70</v>
      </c>
      <c r="G39" s="174">
        <v>16.91</v>
      </c>
      <c r="H39" s="190">
        <v>10</v>
      </c>
      <c r="I39" s="189">
        <v>100</v>
      </c>
      <c r="J39" s="301"/>
      <c r="K39" s="190">
        <v>250</v>
      </c>
      <c r="L39" s="191">
        <f t="shared" si="0"/>
        <v>1271.9000000000001</v>
      </c>
      <c r="M39" s="191">
        <f t="shared" si="1"/>
        <v>1691</v>
      </c>
    </row>
    <row r="40" spans="1:13" s="6" customFormat="1">
      <c r="A40" s="202" t="s">
        <v>626</v>
      </c>
      <c r="B40" s="202" t="s">
        <v>782</v>
      </c>
      <c r="C40" s="196" t="s">
        <v>669</v>
      </c>
      <c r="D40" s="202" t="s">
        <v>627</v>
      </c>
      <c r="E40" s="202" t="s">
        <v>781</v>
      </c>
      <c r="F40" s="197" t="s">
        <v>628</v>
      </c>
      <c r="G40" s="174">
        <v>4.68</v>
      </c>
      <c r="H40" s="190">
        <v>40</v>
      </c>
      <c r="I40" s="189">
        <v>350</v>
      </c>
      <c r="J40" s="183" t="s">
        <v>48</v>
      </c>
      <c r="K40" s="190">
        <v>980</v>
      </c>
      <c r="L40" s="191">
        <f t="shared" si="0"/>
        <v>470.79999999999995</v>
      </c>
      <c r="M40" s="191">
        <f t="shared" si="1"/>
        <v>1638</v>
      </c>
    </row>
    <row r="41" spans="1:13" s="6" customFormat="1">
      <c r="A41" s="202" t="s">
        <v>637</v>
      </c>
      <c r="B41" s="202" t="s">
        <v>758</v>
      </c>
      <c r="C41" s="196" t="s">
        <v>648</v>
      </c>
      <c r="D41" s="202" t="s">
        <v>638</v>
      </c>
      <c r="E41" s="202" t="s">
        <v>639</v>
      </c>
      <c r="F41" s="197" t="s">
        <v>640</v>
      </c>
      <c r="G41" s="174">
        <v>8.3870000000000005</v>
      </c>
      <c r="H41" s="190">
        <v>25</v>
      </c>
      <c r="I41" s="189">
        <v>300</v>
      </c>
      <c r="J41" s="183" t="s">
        <v>641</v>
      </c>
      <c r="K41" s="190">
        <v>1250</v>
      </c>
      <c r="L41" s="191">
        <f t="shared" si="0"/>
        <v>1056.4250000000002</v>
      </c>
      <c r="M41" s="191">
        <f t="shared" si="1"/>
        <v>2516.1000000000004</v>
      </c>
    </row>
    <row r="42" spans="1:13" s="6" customFormat="1">
      <c r="A42" s="302" t="s">
        <v>645</v>
      </c>
      <c r="B42" s="302" t="s">
        <v>725</v>
      </c>
      <c r="C42" s="305" t="s">
        <v>667</v>
      </c>
      <c r="D42" s="302" t="s">
        <v>550</v>
      </c>
      <c r="E42" s="302" t="s">
        <v>668</v>
      </c>
      <c r="F42" s="187" t="s">
        <v>56</v>
      </c>
      <c r="G42" s="174">
        <v>0</v>
      </c>
      <c r="H42" s="190">
        <v>295</v>
      </c>
      <c r="I42" s="189">
        <v>365</v>
      </c>
      <c r="J42" s="299" t="s">
        <v>67</v>
      </c>
      <c r="K42" s="190">
        <v>147</v>
      </c>
      <c r="L42" s="191">
        <f t="shared" ref="L42:L59" si="2">(I42-H42)*G42-K42</f>
        <v>-147</v>
      </c>
      <c r="M42" s="192">
        <f t="shared" ref="M42:M59" si="3">G42*I42</f>
        <v>0</v>
      </c>
    </row>
    <row r="43" spans="1:13" s="6" customFormat="1">
      <c r="A43" s="303"/>
      <c r="B43" s="303"/>
      <c r="C43" s="306"/>
      <c r="D43" s="303"/>
      <c r="E43" s="303"/>
      <c r="F43" s="187" t="s">
        <v>54</v>
      </c>
      <c r="G43" s="174">
        <v>3.2</v>
      </c>
      <c r="H43" s="190">
        <v>200</v>
      </c>
      <c r="I43" s="189">
        <v>315</v>
      </c>
      <c r="J43" s="300"/>
      <c r="K43" s="190">
        <v>147</v>
      </c>
      <c r="L43" s="191">
        <f t="shared" si="2"/>
        <v>221</v>
      </c>
      <c r="M43" s="192">
        <f t="shared" si="3"/>
        <v>1008</v>
      </c>
    </row>
    <row r="44" spans="1:13" s="6" customFormat="1">
      <c r="A44" s="303"/>
      <c r="B44" s="303"/>
      <c r="C44" s="306"/>
      <c r="D44" s="303"/>
      <c r="E44" s="303"/>
      <c r="F44" s="187" t="s">
        <v>68</v>
      </c>
      <c r="G44" s="174">
        <v>15.28</v>
      </c>
      <c r="H44" s="201">
        <v>200</v>
      </c>
      <c r="I44" s="194">
        <v>265</v>
      </c>
      <c r="J44" s="300"/>
      <c r="K44" s="190">
        <v>147</v>
      </c>
      <c r="L44" s="191">
        <f t="shared" si="2"/>
        <v>846.19999999999993</v>
      </c>
      <c r="M44" s="191">
        <f t="shared" si="3"/>
        <v>4049.2</v>
      </c>
    </row>
    <row r="45" spans="1:13" s="6" customFormat="1">
      <c r="A45" s="303"/>
      <c r="B45" s="303"/>
      <c r="C45" s="306"/>
      <c r="D45" s="303"/>
      <c r="E45" s="303"/>
      <c r="F45" s="187" t="s">
        <v>69</v>
      </c>
      <c r="G45" s="174">
        <v>2.4</v>
      </c>
      <c r="H45" s="190">
        <v>150</v>
      </c>
      <c r="I45" s="189">
        <v>215</v>
      </c>
      <c r="J45" s="300"/>
      <c r="K45" s="190">
        <v>147</v>
      </c>
      <c r="L45" s="191">
        <f t="shared" si="2"/>
        <v>9</v>
      </c>
      <c r="M45" s="191">
        <f t="shared" si="3"/>
        <v>516</v>
      </c>
    </row>
    <row r="46" spans="1:13" s="6" customFormat="1">
      <c r="A46" s="304"/>
      <c r="B46" s="304"/>
      <c r="C46" s="307"/>
      <c r="D46" s="304"/>
      <c r="E46" s="304"/>
      <c r="F46" s="187" t="s">
        <v>70</v>
      </c>
      <c r="G46" s="174">
        <v>0</v>
      </c>
      <c r="H46" s="190">
        <v>105</v>
      </c>
      <c r="I46" s="189">
        <v>160</v>
      </c>
      <c r="J46" s="301"/>
      <c r="K46" s="190">
        <v>147</v>
      </c>
      <c r="L46" s="191">
        <f t="shared" si="2"/>
        <v>-147</v>
      </c>
      <c r="M46" s="191">
        <f t="shared" si="3"/>
        <v>0</v>
      </c>
    </row>
    <row r="47" spans="1:13" s="150" customFormat="1" ht="14">
      <c r="A47" s="188" t="s">
        <v>646</v>
      </c>
      <c r="B47" s="188" t="s">
        <v>756</v>
      </c>
      <c r="C47" s="204" t="s">
        <v>647</v>
      </c>
      <c r="D47" s="188" t="s">
        <v>95</v>
      </c>
      <c r="E47" s="188" t="s">
        <v>96</v>
      </c>
      <c r="F47" s="197" t="s">
        <v>97</v>
      </c>
      <c r="G47" s="174">
        <v>2.0699999999999998</v>
      </c>
      <c r="H47" s="198">
        <v>120</v>
      </c>
      <c r="I47" s="189">
        <v>400</v>
      </c>
      <c r="J47" s="208" t="s">
        <v>103</v>
      </c>
      <c r="K47" s="190">
        <v>220</v>
      </c>
      <c r="L47" s="191">
        <f t="shared" si="2"/>
        <v>359.59999999999991</v>
      </c>
      <c r="M47" s="191">
        <f t="shared" si="3"/>
        <v>827.99999999999989</v>
      </c>
    </row>
    <row r="48" spans="1:13" s="150" customFormat="1" ht="14">
      <c r="A48" s="303" t="s">
        <v>654</v>
      </c>
      <c r="B48" s="306" t="s">
        <v>695</v>
      </c>
      <c r="C48" s="300" t="s">
        <v>665</v>
      </c>
      <c r="D48" s="303" t="s">
        <v>23</v>
      </c>
      <c r="E48" s="202" t="s">
        <v>696</v>
      </c>
      <c r="F48" s="197" t="s">
        <v>233</v>
      </c>
      <c r="G48" s="174">
        <v>13.664999999999999</v>
      </c>
      <c r="H48" s="198">
        <v>670</v>
      </c>
      <c r="I48" s="189">
        <v>750</v>
      </c>
      <c r="J48" s="299" t="s">
        <v>48</v>
      </c>
      <c r="K48" s="190">
        <v>350</v>
      </c>
      <c r="L48" s="191">
        <f t="shared" si="2"/>
        <v>743.19999999999982</v>
      </c>
      <c r="M48" s="191">
        <f t="shared" si="3"/>
        <v>10248.75</v>
      </c>
    </row>
    <row r="49" spans="1:13" s="150" customFormat="1" ht="14">
      <c r="A49" s="304"/>
      <c r="B49" s="307"/>
      <c r="C49" s="301"/>
      <c r="D49" s="304"/>
      <c r="E49" s="202" t="s">
        <v>697</v>
      </c>
      <c r="F49" s="197" t="s">
        <v>41</v>
      </c>
      <c r="G49" s="174">
        <v>11.635</v>
      </c>
      <c r="H49" s="198">
        <v>775</v>
      </c>
      <c r="I49" s="189">
        <v>850</v>
      </c>
      <c r="J49" s="301"/>
      <c r="K49" s="190">
        <v>350</v>
      </c>
      <c r="L49" s="191">
        <f t="shared" si="2"/>
        <v>522.625</v>
      </c>
      <c r="M49" s="191">
        <f t="shared" si="3"/>
        <v>9889.75</v>
      </c>
    </row>
    <row r="50" spans="1:13" s="150" customFormat="1" ht="14">
      <c r="A50" s="202" t="s">
        <v>655</v>
      </c>
      <c r="B50" s="202" t="s">
        <v>760</v>
      </c>
      <c r="C50" s="183" t="s">
        <v>647</v>
      </c>
      <c r="D50" s="202" t="s">
        <v>657</v>
      </c>
      <c r="E50" s="202" t="s">
        <v>656</v>
      </c>
      <c r="F50" s="197" t="s">
        <v>613</v>
      </c>
      <c r="G50" s="174">
        <v>0.66</v>
      </c>
      <c r="H50" s="198">
        <v>190</v>
      </c>
      <c r="I50" s="189">
        <v>400</v>
      </c>
      <c r="J50" s="183" t="s">
        <v>80</v>
      </c>
      <c r="K50" s="188">
        <v>0</v>
      </c>
      <c r="L50" s="191">
        <f t="shared" si="2"/>
        <v>138.6</v>
      </c>
      <c r="M50" s="191">
        <f t="shared" si="3"/>
        <v>264</v>
      </c>
    </row>
    <row r="51" spans="1:13" s="150" customFormat="1" ht="14">
      <c r="A51" s="302" t="s">
        <v>660</v>
      </c>
      <c r="B51" s="302" t="s">
        <v>731</v>
      </c>
      <c r="C51" s="305" t="s">
        <v>669</v>
      </c>
      <c r="D51" s="302" t="s">
        <v>207</v>
      </c>
      <c r="E51" s="302" t="s">
        <v>663</v>
      </c>
      <c r="F51" s="197" t="s">
        <v>507</v>
      </c>
      <c r="G51" s="174">
        <v>2.52</v>
      </c>
      <c r="H51" s="190">
        <v>254</v>
      </c>
      <c r="I51" s="189">
        <v>365</v>
      </c>
      <c r="J51" s="299" t="s">
        <v>415</v>
      </c>
      <c r="K51" s="190">
        <v>147</v>
      </c>
      <c r="L51" s="191">
        <f t="shared" si="2"/>
        <v>132.72000000000003</v>
      </c>
      <c r="M51" s="191">
        <f t="shared" si="3"/>
        <v>919.8</v>
      </c>
    </row>
    <row r="52" spans="1:13" s="150" customFormat="1" ht="14">
      <c r="A52" s="303"/>
      <c r="B52" s="303"/>
      <c r="C52" s="306"/>
      <c r="D52" s="303"/>
      <c r="E52" s="303"/>
      <c r="F52" s="197" t="s">
        <v>700</v>
      </c>
      <c r="G52" s="174">
        <v>1.08</v>
      </c>
      <c r="H52" s="190">
        <v>189</v>
      </c>
      <c r="I52" s="189">
        <v>315</v>
      </c>
      <c r="J52" s="300"/>
      <c r="K52" s="190">
        <v>147</v>
      </c>
      <c r="L52" s="191">
        <f t="shared" si="2"/>
        <v>-10.919999999999987</v>
      </c>
      <c r="M52" s="191">
        <f t="shared" si="3"/>
        <v>340.20000000000005</v>
      </c>
    </row>
    <row r="53" spans="1:13" s="150" customFormat="1" ht="14">
      <c r="A53" s="303"/>
      <c r="B53" s="303"/>
      <c r="C53" s="306"/>
      <c r="D53" s="303"/>
      <c r="E53" s="303"/>
      <c r="F53" s="197" t="s">
        <v>701</v>
      </c>
      <c r="G53" s="174">
        <v>1.8</v>
      </c>
      <c r="H53" s="190">
        <v>134</v>
      </c>
      <c r="I53" s="189">
        <v>265</v>
      </c>
      <c r="J53" s="300"/>
      <c r="K53" s="190">
        <v>0</v>
      </c>
      <c r="L53" s="191">
        <f t="shared" si="2"/>
        <v>235.8</v>
      </c>
      <c r="M53" s="192">
        <f t="shared" si="3"/>
        <v>477</v>
      </c>
    </row>
    <row r="54" spans="1:13" s="150" customFormat="1" ht="14">
      <c r="A54" s="303"/>
      <c r="B54" s="303"/>
      <c r="C54" s="306"/>
      <c r="D54" s="303"/>
      <c r="E54" s="303"/>
      <c r="F54" s="197" t="s">
        <v>702</v>
      </c>
      <c r="G54" s="174">
        <v>0.72</v>
      </c>
      <c r="H54" s="190">
        <v>89</v>
      </c>
      <c r="I54" s="189">
        <v>215</v>
      </c>
      <c r="J54" s="300"/>
      <c r="K54" s="190">
        <v>0</v>
      </c>
      <c r="L54" s="191">
        <f t="shared" si="2"/>
        <v>90.72</v>
      </c>
      <c r="M54" s="192">
        <f t="shared" si="3"/>
        <v>154.79999999999998</v>
      </c>
    </row>
    <row r="55" spans="1:13" s="150" customFormat="1" ht="14">
      <c r="A55" s="303"/>
      <c r="B55" s="303"/>
      <c r="C55" s="306"/>
      <c r="D55" s="303"/>
      <c r="E55" s="303"/>
      <c r="F55" s="197" t="s">
        <v>70</v>
      </c>
      <c r="G55" s="174">
        <v>1.8</v>
      </c>
      <c r="H55" s="190">
        <v>39</v>
      </c>
      <c r="I55" s="189">
        <v>160</v>
      </c>
      <c r="J55" s="300"/>
      <c r="K55" s="190">
        <v>147</v>
      </c>
      <c r="L55" s="191">
        <f t="shared" si="2"/>
        <v>70.800000000000011</v>
      </c>
      <c r="M55" s="192">
        <f t="shared" si="3"/>
        <v>288</v>
      </c>
    </row>
    <row r="56" spans="1:13" s="150" customFormat="1" ht="14">
      <c r="A56" s="303"/>
      <c r="B56" s="303"/>
      <c r="C56" s="306"/>
      <c r="D56" s="303"/>
      <c r="E56" s="303"/>
      <c r="F56" s="197" t="s">
        <v>170</v>
      </c>
      <c r="G56" s="174">
        <v>5.76</v>
      </c>
      <c r="H56" s="190">
        <v>34</v>
      </c>
      <c r="I56" s="189">
        <v>150</v>
      </c>
      <c r="J56" s="300"/>
      <c r="K56" s="190">
        <v>147</v>
      </c>
      <c r="L56" s="191">
        <f t="shared" si="2"/>
        <v>521.16</v>
      </c>
      <c r="M56" s="192">
        <f t="shared" si="3"/>
        <v>864</v>
      </c>
    </row>
    <row r="57" spans="1:13" s="150" customFormat="1" ht="14">
      <c r="A57" s="304"/>
      <c r="B57" s="304"/>
      <c r="C57" s="307"/>
      <c r="D57" s="304"/>
      <c r="E57" s="304"/>
      <c r="F57" s="197" t="s">
        <v>153</v>
      </c>
      <c r="G57" s="174">
        <v>1.64</v>
      </c>
      <c r="H57" s="209">
        <v>-16</v>
      </c>
      <c r="I57" s="189">
        <v>105</v>
      </c>
      <c r="J57" s="301"/>
      <c r="K57" s="190">
        <v>147</v>
      </c>
      <c r="L57" s="191">
        <f t="shared" si="2"/>
        <v>51.44</v>
      </c>
      <c r="M57" s="191">
        <f t="shared" si="3"/>
        <v>172.2</v>
      </c>
    </row>
    <row r="58" spans="1:13" s="150" customFormat="1" ht="14">
      <c r="A58" s="302" t="s">
        <v>661</v>
      </c>
      <c r="B58" s="302" t="s">
        <v>730</v>
      </c>
      <c r="C58" s="299" t="s">
        <v>669</v>
      </c>
      <c r="D58" s="302" t="s">
        <v>207</v>
      </c>
      <c r="E58" s="302" t="s">
        <v>670</v>
      </c>
      <c r="F58" s="197" t="s">
        <v>504</v>
      </c>
      <c r="G58" s="174">
        <v>18.251999999999999</v>
      </c>
      <c r="H58" s="198">
        <v>545</v>
      </c>
      <c r="I58" s="189">
        <v>600</v>
      </c>
      <c r="J58" s="299" t="s">
        <v>67</v>
      </c>
      <c r="K58" s="198">
        <v>315</v>
      </c>
      <c r="L58" s="191">
        <f t="shared" si="2"/>
        <v>688.8599999999999</v>
      </c>
      <c r="M58" s="191">
        <f t="shared" si="3"/>
        <v>10951.199999999999</v>
      </c>
    </row>
    <row r="59" spans="1:13" s="150" customFormat="1" ht="14">
      <c r="A59" s="304"/>
      <c r="B59" s="304"/>
      <c r="C59" s="301"/>
      <c r="D59" s="304"/>
      <c r="E59" s="304"/>
      <c r="F59" s="197" t="s">
        <v>560</v>
      </c>
      <c r="G59" s="174">
        <v>1.18</v>
      </c>
      <c r="H59" s="198">
        <v>495</v>
      </c>
      <c r="I59" s="189">
        <v>550</v>
      </c>
      <c r="J59" s="301"/>
      <c r="K59" s="198">
        <v>315</v>
      </c>
      <c r="L59" s="191">
        <f t="shared" si="2"/>
        <v>-250.10000000000002</v>
      </c>
      <c r="M59" s="191">
        <f t="shared" si="3"/>
        <v>649</v>
      </c>
    </row>
    <row r="60" spans="1:13" s="150" customFormat="1" ht="14">
      <c r="A60" s="302" t="s">
        <v>662</v>
      </c>
      <c r="B60" s="302" t="s">
        <v>726</v>
      </c>
      <c r="C60" s="299" t="s">
        <v>687</v>
      </c>
      <c r="D60" s="302" t="s">
        <v>207</v>
      </c>
      <c r="E60" s="302" t="s">
        <v>686</v>
      </c>
      <c r="F60" s="197" t="s">
        <v>480</v>
      </c>
      <c r="G60" s="174">
        <v>0.65700000000000003</v>
      </c>
      <c r="H60" s="198">
        <v>537</v>
      </c>
      <c r="I60" s="189">
        <v>600</v>
      </c>
      <c r="J60" s="299" t="s">
        <v>48</v>
      </c>
      <c r="K60" s="198">
        <v>126</v>
      </c>
      <c r="L60" s="191">
        <f t="shared" ref="L60:L72" si="4">(I60-H60)*G60-K60</f>
        <v>-84.608999999999995</v>
      </c>
      <c r="M60" s="191">
        <f t="shared" ref="M60:M72" si="5">G60*I60</f>
        <v>394.20000000000005</v>
      </c>
    </row>
    <row r="61" spans="1:13" s="150" customFormat="1" ht="14">
      <c r="A61" s="303"/>
      <c r="B61" s="303"/>
      <c r="C61" s="300"/>
      <c r="D61" s="303"/>
      <c r="E61" s="303"/>
      <c r="F61" s="197" t="s">
        <v>727</v>
      </c>
      <c r="G61" s="174">
        <v>1.3520000000000001</v>
      </c>
      <c r="H61" s="198">
        <v>537</v>
      </c>
      <c r="I61" s="189">
        <v>600</v>
      </c>
      <c r="J61" s="300"/>
      <c r="K61" s="198">
        <v>126</v>
      </c>
      <c r="L61" s="191">
        <f t="shared" si="4"/>
        <v>-40.823999999999998</v>
      </c>
      <c r="M61" s="191">
        <f t="shared" si="5"/>
        <v>811.2</v>
      </c>
    </row>
    <row r="62" spans="1:13" s="150" customFormat="1" ht="14">
      <c r="A62" s="303"/>
      <c r="B62" s="303"/>
      <c r="C62" s="300"/>
      <c r="D62" s="303"/>
      <c r="E62" s="303"/>
      <c r="F62" s="197" t="s">
        <v>728</v>
      </c>
      <c r="G62" s="174">
        <v>5.2249999999999996</v>
      </c>
      <c r="H62" s="198">
        <v>537</v>
      </c>
      <c r="I62" s="189">
        <v>600</v>
      </c>
      <c r="J62" s="300"/>
      <c r="K62" s="198">
        <v>126</v>
      </c>
      <c r="L62" s="191">
        <f t="shared" si="4"/>
        <v>203.17499999999995</v>
      </c>
      <c r="M62" s="191">
        <f t="shared" si="5"/>
        <v>3135</v>
      </c>
    </row>
    <row r="63" spans="1:13" s="150" customFormat="1" ht="14">
      <c r="A63" s="303"/>
      <c r="B63" s="303"/>
      <c r="C63" s="300"/>
      <c r="D63" s="303"/>
      <c r="E63" s="303"/>
      <c r="F63" s="197" t="s">
        <v>729</v>
      </c>
      <c r="G63" s="174">
        <v>7.8470000000000004</v>
      </c>
      <c r="H63" s="198">
        <v>537</v>
      </c>
      <c r="I63" s="189">
        <v>600</v>
      </c>
      <c r="J63" s="300"/>
      <c r="K63" s="198">
        <v>126</v>
      </c>
      <c r="L63" s="191">
        <f t="shared" si="4"/>
        <v>368.36100000000005</v>
      </c>
      <c r="M63" s="191"/>
    </row>
    <row r="64" spans="1:13" s="150" customFormat="1" ht="14">
      <c r="A64" s="304"/>
      <c r="B64" s="304"/>
      <c r="C64" s="301"/>
      <c r="D64" s="304"/>
      <c r="E64" s="304"/>
      <c r="F64" s="197" t="s">
        <v>479</v>
      </c>
      <c r="G64" s="174">
        <v>1.06</v>
      </c>
      <c r="H64" s="198">
        <v>487</v>
      </c>
      <c r="I64" s="189">
        <v>550</v>
      </c>
      <c r="J64" s="301"/>
      <c r="K64" s="198">
        <v>126</v>
      </c>
      <c r="L64" s="191">
        <f t="shared" si="4"/>
        <v>-59.22</v>
      </c>
      <c r="M64" s="191">
        <f t="shared" si="5"/>
        <v>583</v>
      </c>
    </row>
    <row r="65" spans="1:13" s="6" customFormat="1">
      <c r="A65" s="302" t="s">
        <v>666</v>
      </c>
      <c r="B65" s="302" t="s">
        <v>694</v>
      </c>
      <c r="C65" s="299" t="s">
        <v>671</v>
      </c>
      <c r="D65" s="302" t="s">
        <v>618</v>
      </c>
      <c r="E65" s="302" t="s">
        <v>690</v>
      </c>
      <c r="F65" s="197" t="s">
        <v>619</v>
      </c>
      <c r="G65" s="174">
        <v>2.2770000000000001</v>
      </c>
      <c r="H65" s="190">
        <v>120</v>
      </c>
      <c r="I65" s="189">
        <v>500</v>
      </c>
      <c r="J65" s="299" t="s">
        <v>48</v>
      </c>
      <c r="K65" s="190">
        <v>380</v>
      </c>
      <c r="L65" s="191">
        <f t="shared" si="4"/>
        <v>485.2600000000001</v>
      </c>
      <c r="M65" s="191">
        <f t="shared" si="5"/>
        <v>1138.5</v>
      </c>
    </row>
    <row r="66" spans="1:13" s="6" customFormat="1" ht="23" customHeight="1">
      <c r="A66" s="304"/>
      <c r="B66" s="304"/>
      <c r="C66" s="301"/>
      <c r="D66" s="304"/>
      <c r="E66" s="304"/>
      <c r="F66" s="197" t="s">
        <v>98</v>
      </c>
      <c r="G66" s="174">
        <v>2.4390000000000001</v>
      </c>
      <c r="H66" s="190">
        <v>290</v>
      </c>
      <c r="I66" s="189">
        <v>600</v>
      </c>
      <c r="J66" s="301"/>
      <c r="K66" s="190">
        <v>0</v>
      </c>
      <c r="L66" s="191">
        <f t="shared" si="4"/>
        <v>756.09</v>
      </c>
      <c r="M66" s="191">
        <f t="shared" si="5"/>
        <v>1463.4</v>
      </c>
    </row>
    <row r="67" spans="1:13" s="150" customFormat="1" ht="14">
      <c r="A67" s="186" t="s">
        <v>672</v>
      </c>
      <c r="B67" s="186" t="s">
        <v>756</v>
      </c>
      <c r="C67" s="208" t="s">
        <v>673</v>
      </c>
      <c r="D67" s="186" t="s">
        <v>95</v>
      </c>
      <c r="E67" s="186" t="s">
        <v>96</v>
      </c>
      <c r="F67" s="197" t="s">
        <v>97</v>
      </c>
      <c r="G67" s="174">
        <v>2.52</v>
      </c>
      <c r="H67" s="198">
        <v>120</v>
      </c>
      <c r="I67" s="189">
        <v>400</v>
      </c>
      <c r="J67" s="208" t="s">
        <v>103</v>
      </c>
      <c r="K67" s="190">
        <v>200</v>
      </c>
      <c r="L67" s="191">
        <f t="shared" si="4"/>
        <v>505.6</v>
      </c>
      <c r="M67" s="191">
        <f t="shared" si="5"/>
        <v>1008</v>
      </c>
    </row>
    <row r="68" spans="1:13" s="150" customFormat="1" ht="14">
      <c r="A68" s="302" t="s">
        <v>683</v>
      </c>
      <c r="B68" s="302" t="s">
        <v>711</v>
      </c>
      <c r="C68" s="305" t="s">
        <v>698</v>
      </c>
      <c r="D68" s="302" t="s">
        <v>476</v>
      </c>
      <c r="E68" s="302" t="s">
        <v>685</v>
      </c>
      <c r="F68" s="187" t="s">
        <v>56</v>
      </c>
      <c r="G68" s="174">
        <v>0</v>
      </c>
      <c r="H68" s="190">
        <v>300</v>
      </c>
      <c r="I68" s="189">
        <v>365</v>
      </c>
      <c r="J68" s="299" t="s">
        <v>684</v>
      </c>
      <c r="K68" s="190">
        <v>190</v>
      </c>
      <c r="L68" s="191">
        <f t="shared" si="4"/>
        <v>-190</v>
      </c>
      <c r="M68" s="192">
        <f t="shared" si="5"/>
        <v>0</v>
      </c>
    </row>
    <row r="69" spans="1:13" s="150" customFormat="1" ht="14">
      <c r="A69" s="303"/>
      <c r="B69" s="303"/>
      <c r="C69" s="306"/>
      <c r="D69" s="303"/>
      <c r="E69" s="303"/>
      <c r="F69" s="187" t="s">
        <v>54</v>
      </c>
      <c r="G69" s="174">
        <v>0</v>
      </c>
      <c r="H69" s="190">
        <v>250</v>
      </c>
      <c r="I69" s="189">
        <v>315</v>
      </c>
      <c r="J69" s="300"/>
      <c r="K69" s="190">
        <v>190</v>
      </c>
      <c r="L69" s="191">
        <f t="shared" si="4"/>
        <v>-190</v>
      </c>
      <c r="M69" s="192">
        <f t="shared" si="5"/>
        <v>0</v>
      </c>
    </row>
    <row r="70" spans="1:13" s="150" customFormat="1" ht="14">
      <c r="A70" s="303"/>
      <c r="B70" s="303"/>
      <c r="C70" s="306"/>
      <c r="D70" s="303"/>
      <c r="E70" s="303"/>
      <c r="F70" s="187" t="s">
        <v>68</v>
      </c>
      <c r="G70" s="174">
        <v>20.22</v>
      </c>
      <c r="H70" s="201">
        <v>130</v>
      </c>
      <c r="I70" s="194">
        <v>265</v>
      </c>
      <c r="J70" s="300"/>
      <c r="K70" s="190">
        <v>190</v>
      </c>
      <c r="L70" s="191">
        <f t="shared" si="4"/>
        <v>2539.6999999999998</v>
      </c>
      <c r="M70" s="191">
        <f t="shared" si="5"/>
        <v>5358.2999999999993</v>
      </c>
    </row>
    <row r="71" spans="1:13" s="150" customFormat="1" ht="14">
      <c r="A71" s="303"/>
      <c r="B71" s="303"/>
      <c r="C71" s="306"/>
      <c r="D71" s="303"/>
      <c r="E71" s="303"/>
      <c r="F71" s="187" t="s">
        <v>69</v>
      </c>
      <c r="G71" s="174">
        <v>0</v>
      </c>
      <c r="H71" s="190">
        <v>130</v>
      </c>
      <c r="I71" s="189">
        <v>215</v>
      </c>
      <c r="J71" s="300"/>
      <c r="K71" s="190">
        <v>190</v>
      </c>
      <c r="L71" s="191">
        <f t="shared" si="4"/>
        <v>-190</v>
      </c>
      <c r="M71" s="191">
        <f t="shared" si="5"/>
        <v>0</v>
      </c>
    </row>
    <row r="72" spans="1:13" s="150" customFormat="1" ht="14">
      <c r="A72" s="304"/>
      <c r="B72" s="304"/>
      <c r="C72" s="307"/>
      <c r="D72" s="304"/>
      <c r="E72" s="304"/>
      <c r="F72" s="187" t="s">
        <v>70</v>
      </c>
      <c r="G72" s="174">
        <v>0</v>
      </c>
      <c r="H72" s="190">
        <v>85</v>
      </c>
      <c r="I72" s="189">
        <v>160</v>
      </c>
      <c r="J72" s="301"/>
      <c r="K72" s="190">
        <v>190</v>
      </c>
      <c r="L72" s="191">
        <f t="shared" si="4"/>
        <v>-190</v>
      </c>
      <c r="M72" s="191">
        <f t="shared" si="5"/>
        <v>0</v>
      </c>
    </row>
    <row r="73" spans="1:13" s="150" customFormat="1" ht="14">
      <c r="A73" s="302" t="s">
        <v>688</v>
      </c>
      <c r="B73" s="302" t="s">
        <v>756</v>
      </c>
      <c r="C73" s="299" t="s">
        <v>689</v>
      </c>
      <c r="D73" s="302" t="s">
        <v>95</v>
      </c>
      <c r="E73" s="302" t="s">
        <v>96</v>
      </c>
      <c r="F73" s="197" t="s">
        <v>97</v>
      </c>
      <c r="G73" s="174">
        <v>2.7450000000000001</v>
      </c>
      <c r="H73" s="198">
        <v>120</v>
      </c>
      <c r="I73" s="189">
        <v>400</v>
      </c>
      <c r="J73" s="299" t="s">
        <v>103</v>
      </c>
      <c r="K73" s="190">
        <v>200</v>
      </c>
      <c r="L73" s="191">
        <f t="shared" ref="L73:L83" si="6">(I73-H73)*G73-K73</f>
        <v>568.6</v>
      </c>
      <c r="M73" s="191">
        <f t="shared" ref="M73:M83" si="7">G73*I73</f>
        <v>1098</v>
      </c>
    </row>
    <row r="74" spans="1:13" s="150" customFormat="1" ht="14">
      <c r="A74" s="304"/>
      <c r="B74" s="304"/>
      <c r="C74" s="301"/>
      <c r="D74" s="304"/>
      <c r="E74" s="304"/>
      <c r="F74" s="197" t="s">
        <v>98</v>
      </c>
      <c r="G74" s="174">
        <v>1.38</v>
      </c>
      <c r="H74" s="198">
        <v>290</v>
      </c>
      <c r="I74" s="189">
        <v>550</v>
      </c>
      <c r="J74" s="301"/>
      <c r="K74" s="190">
        <v>20</v>
      </c>
      <c r="L74" s="191">
        <f t="shared" si="6"/>
        <v>338.79999999999995</v>
      </c>
      <c r="M74" s="191">
        <f t="shared" si="7"/>
        <v>758.99999999999989</v>
      </c>
    </row>
    <row r="75" spans="1:13" s="150" customFormat="1" ht="14">
      <c r="A75" s="202" t="s">
        <v>703</v>
      </c>
      <c r="B75" s="202" t="s">
        <v>753</v>
      </c>
      <c r="C75" s="196" t="s">
        <v>689</v>
      </c>
      <c r="D75" s="202" t="s">
        <v>84</v>
      </c>
      <c r="E75" s="202" t="s">
        <v>85</v>
      </c>
      <c r="F75" s="197" t="s">
        <v>705</v>
      </c>
      <c r="G75" s="174">
        <v>3.01</v>
      </c>
      <c r="H75" s="190">
        <v>100</v>
      </c>
      <c r="I75" s="189">
        <v>230</v>
      </c>
      <c r="J75" s="183" t="s">
        <v>80</v>
      </c>
      <c r="K75" s="188">
        <v>-20</v>
      </c>
      <c r="L75" s="191">
        <f t="shared" si="6"/>
        <v>411.29999999999995</v>
      </c>
      <c r="M75" s="191">
        <f t="shared" si="7"/>
        <v>692.3</v>
      </c>
    </row>
    <row r="76" spans="1:13" s="150" customFormat="1" ht="14">
      <c r="A76" s="202" t="s">
        <v>704</v>
      </c>
      <c r="B76" s="202" t="s">
        <v>753</v>
      </c>
      <c r="C76" s="196" t="s">
        <v>706</v>
      </c>
      <c r="D76" s="202" t="s">
        <v>84</v>
      </c>
      <c r="E76" s="202" t="s">
        <v>85</v>
      </c>
      <c r="F76" s="197" t="s">
        <v>705</v>
      </c>
      <c r="G76" s="174">
        <v>2.42</v>
      </c>
      <c r="H76" s="190">
        <v>100</v>
      </c>
      <c r="I76" s="189">
        <v>230</v>
      </c>
      <c r="J76" s="183" t="s">
        <v>80</v>
      </c>
      <c r="K76" s="188">
        <v>-20</v>
      </c>
      <c r="L76" s="191">
        <f t="shared" si="6"/>
        <v>334.59999999999997</v>
      </c>
      <c r="M76" s="191">
        <f t="shared" si="7"/>
        <v>556.6</v>
      </c>
    </row>
    <row r="77" spans="1:13" s="150" customFormat="1" ht="14">
      <c r="A77" s="302" t="s">
        <v>740</v>
      </c>
      <c r="B77" s="302" t="s">
        <v>754</v>
      </c>
      <c r="C77" s="305" t="s">
        <v>687</v>
      </c>
      <c r="D77" s="302" t="s">
        <v>207</v>
      </c>
      <c r="E77" s="302" t="s">
        <v>741</v>
      </c>
      <c r="F77" s="197" t="s">
        <v>56</v>
      </c>
      <c r="G77" s="174">
        <v>2.5</v>
      </c>
      <c r="H77" s="190">
        <v>200</v>
      </c>
      <c r="I77" s="189">
        <v>375</v>
      </c>
      <c r="J77" s="299" t="s">
        <v>48</v>
      </c>
      <c r="K77" s="190">
        <v>180</v>
      </c>
      <c r="L77" s="191">
        <f t="shared" si="6"/>
        <v>257.5</v>
      </c>
      <c r="M77" s="191">
        <f t="shared" si="7"/>
        <v>937.5</v>
      </c>
    </row>
    <row r="78" spans="1:13" s="150" customFormat="1" ht="14">
      <c r="A78" s="303"/>
      <c r="B78" s="303"/>
      <c r="C78" s="306"/>
      <c r="D78" s="303"/>
      <c r="E78" s="303"/>
      <c r="F78" s="197" t="s">
        <v>68</v>
      </c>
      <c r="G78" s="174">
        <v>2</v>
      </c>
      <c r="H78" s="190">
        <v>200</v>
      </c>
      <c r="I78" s="189">
        <v>275</v>
      </c>
      <c r="J78" s="300"/>
      <c r="K78" s="190">
        <v>180</v>
      </c>
      <c r="L78" s="191">
        <f t="shared" si="6"/>
        <v>-30</v>
      </c>
      <c r="M78" s="191">
        <f t="shared" si="7"/>
        <v>550</v>
      </c>
    </row>
    <row r="79" spans="1:13" s="150" customFormat="1" ht="14">
      <c r="A79" s="303"/>
      <c r="B79" s="303"/>
      <c r="C79" s="306"/>
      <c r="D79" s="303"/>
      <c r="E79" s="303"/>
      <c r="F79" s="197" t="s">
        <v>69</v>
      </c>
      <c r="G79" s="174">
        <v>1</v>
      </c>
      <c r="H79" s="190">
        <v>105</v>
      </c>
      <c r="I79" s="189">
        <v>220</v>
      </c>
      <c r="J79" s="300"/>
      <c r="K79" s="190">
        <v>180</v>
      </c>
      <c r="L79" s="191">
        <f t="shared" si="6"/>
        <v>-65</v>
      </c>
      <c r="M79" s="191">
        <f t="shared" si="7"/>
        <v>220</v>
      </c>
    </row>
    <row r="80" spans="1:13" s="150" customFormat="1" ht="14">
      <c r="A80" s="303"/>
      <c r="B80" s="303"/>
      <c r="C80" s="306"/>
      <c r="D80" s="303"/>
      <c r="E80" s="303"/>
      <c r="F80" s="197" t="s">
        <v>70</v>
      </c>
      <c r="G80" s="174">
        <v>9</v>
      </c>
      <c r="H80" s="190">
        <v>105</v>
      </c>
      <c r="I80" s="189">
        <v>165</v>
      </c>
      <c r="J80" s="300"/>
      <c r="K80" s="190">
        <v>180</v>
      </c>
      <c r="L80" s="191">
        <f t="shared" si="6"/>
        <v>360</v>
      </c>
      <c r="M80" s="191">
        <f t="shared" si="7"/>
        <v>1485</v>
      </c>
    </row>
    <row r="81" spans="1:13" s="150" customFormat="1" ht="14">
      <c r="A81" s="304"/>
      <c r="B81" s="304"/>
      <c r="C81" s="307"/>
      <c r="D81" s="304"/>
      <c r="E81" s="304"/>
      <c r="F81" s="197" t="s">
        <v>153</v>
      </c>
      <c r="G81" s="174">
        <v>6.6</v>
      </c>
      <c r="H81" s="190">
        <v>50</v>
      </c>
      <c r="I81" s="189">
        <v>105</v>
      </c>
      <c r="J81" s="301"/>
      <c r="K81" s="190">
        <v>180</v>
      </c>
      <c r="L81" s="191">
        <f t="shared" si="6"/>
        <v>183</v>
      </c>
      <c r="M81" s="191">
        <f t="shared" si="7"/>
        <v>693</v>
      </c>
    </row>
    <row r="82" spans="1:13" s="6" customFormat="1">
      <c r="A82" s="202" t="s">
        <v>761</v>
      </c>
      <c r="B82" s="202" t="s">
        <v>764</v>
      </c>
      <c r="C82" s="196" t="s">
        <v>762</v>
      </c>
      <c r="D82" s="202" t="s">
        <v>280</v>
      </c>
      <c r="E82" s="202" t="s">
        <v>23</v>
      </c>
      <c r="F82" s="197" t="s">
        <v>763</v>
      </c>
      <c r="G82" s="174">
        <v>0.48599999999999999</v>
      </c>
      <c r="H82" s="198">
        <v>90</v>
      </c>
      <c r="I82" s="189">
        <v>180</v>
      </c>
      <c r="J82" s="183" t="s">
        <v>80</v>
      </c>
      <c r="K82" s="188">
        <v>0</v>
      </c>
      <c r="L82" s="191">
        <f t="shared" si="6"/>
        <v>43.74</v>
      </c>
      <c r="M82" s="191">
        <f t="shared" si="7"/>
        <v>87.48</v>
      </c>
    </row>
    <row r="83" spans="1:13" s="6" customFormat="1">
      <c r="A83" s="202" t="s">
        <v>786</v>
      </c>
      <c r="B83" s="202" t="s">
        <v>792</v>
      </c>
      <c r="C83" s="196" t="s">
        <v>607</v>
      </c>
      <c r="D83" s="202" t="s">
        <v>280</v>
      </c>
      <c r="E83" s="202" t="s">
        <v>23</v>
      </c>
      <c r="F83" s="197" t="s">
        <v>763</v>
      </c>
      <c r="G83" s="174">
        <v>0.36</v>
      </c>
      <c r="H83" s="198">
        <v>90</v>
      </c>
      <c r="I83" s="189">
        <v>180</v>
      </c>
      <c r="J83" s="183" t="s">
        <v>80</v>
      </c>
      <c r="K83" s="188">
        <v>0</v>
      </c>
      <c r="L83" s="191">
        <f t="shared" si="6"/>
        <v>32.4</v>
      </c>
      <c r="M83" s="191">
        <f t="shared" si="7"/>
        <v>64.8</v>
      </c>
    </row>
    <row r="84" spans="1:13">
      <c r="A84" s="151"/>
      <c r="B84" s="152"/>
      <c r="C84" s="151"/>
      <c r="D84" s="151"/>
      <c r="E84" s="151"/>
      <c r="F84" s="151"/>
      <c r="G84" s="153">
        <f>SUM(G7:G83)</f>
        <v>312.92100000000011</v>
      </c>
      <c r="H84" s="151"/>
      <c r="I84" s="151"/>
      <c r="J84" s="151"/>
      <c r="K84" s="152"/>
      <c r="L84" s="154">
        <f>SUM(L7:L83)</f>
        <v>18808.762999999999</v>
      </c>
      <c r="M84" s="154">
        <f>SUM(M7:M83)</f>
        <v>106457.03</v>
      </c>
    </row>
    <row r="85" spans="1:13" ht="17" thickBot="1">
      <c r="A85" s="155"/>
      <c r="B85" s="156"/>
      <c r="C85" s="156"/>
      <c r="D85" s="156"/>
      <c r="E85" s="156"/>
      <c r="F85" s="156"/>
      <c r="G85" s="157"/>
      <c r="H85" s="156"/>
      <c r="I85" s="156"/>
      <c r="J85" s="158" t="s">
        <v>14</v>
      </c>
      <c r="K85" s="159">
        <f>M84/G84</f>
        <v>340.20417293821754</v>
      </c>
      <c r="L85" s="160">
        <f>G84</f>
        <v>312.92100000000011</v>
      </c>
      <c r="M85" s="161">
        <f>L84/M84</f>
        <v>0.1766793888576452</v>
      </c>
    </row>
    <row r="86" spans="1:13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</row>
    <row r="88" spans="1:13">
      <c r="I88" t="s">
        <v>765</v>
      </c>
    </row>
    <row r="91" spans="1:13">
      <c r="A91" t="s">
        <v>578</v>
      </c>
      <c r="B91" t="s">
        <v>579</v>
      </c>
      <c r="C91" t="s">
        <v>581</v>
      </c>
      <c r="E91" t="s">
        <v>23</v>
      </c>
      <c r="F91" t="s">
        <v>103</v>
      </c>
      <c r="G91" s="59" t="s">
        <v>752</v>
      </c>
      <c r="I91" t="s">
        <v>582</v>
      </c>
      <c r="K91" t="s">
        <v>583</v>
      </c>
    </row>
    <row r="92" spans="1:13">
      <c r="B92" t="s">
        <v>607</v>
      </c>
      <c r="C92" t="s">
        <v>606</v>
      </c>
      <c r="D92" t="s">
        <v>608</v>
      </c>
      <c r="F92" t="s">
        <v>103</v>
      </c>
      <c r="G92" t="s">
        <v>609</v>
      </c>
    </row>
    <row r="94" spans="1:13">
      <c r="A94" s="308" t="s">
        <v>614</v>
      </c>
      <c r="C94" t="s">
        <v>391</v>
      </c>
      <c r="D94" t="s">
        <v>23</v>
      </c>
      <c r="F94" t="s">
        <v>103</v>
      </c>
      <c r="G94" s="59" t="s">
        <v>674</v>
      </c>
      <c r="I94" t="s">
        <v>675</v>
      </c>
      <c r="K94" t="s">
        <v>679</v>
      </c>
    </row>
    <row r="95" spans="1:13">
      <c r="A95" s="308"/>
      <c r="C95" t="s">
        <v>23</v>
      </c>
      <c r="D95" t="s">
        <v>676</v>
      </c>
      <c r="F95" t="s">
        <v>180</v>
      </c>
      <c r="G95" s="211" t="s">
        <v>677</v>
      </c>
      <c r="I95" t="s">
        <v>678</v>
      </c>
      <c r="K95" t="s">
        <v>184</v>
      </c>
    </row>
    <row r="97" spans="1:11">
      <c r="A97" t="s">
        <v>703</v>
      </c>
      <c r="C97" t="s">
        <v>423</v>
      </c>
      <c r="D97" t="s">
        <v>85</v>
      </c>
      <c r="F97" t="s">
        <v>180</v>
      </c>
      <c r="G97" s="211" t="s">
        <v>707</v>
      </c>
      <c r="I97" t="s">
        <v>708</v>
      </c>
      <c r="K97" t="s">
        <v>184</v>
      </c>
    </row>
    <row r="98" spans="1:11">
      <c r="A98" t="s">
        <v>704</v>
      </c>
      <c r="C98" t="s">
        <v>423</v>
      </c>
      <c r="D98" t="s">
        <v>85</v>
      </c>
      <c r="F98" t="s">
        <v>180</v>
      </c>
      <c r="G98" s="211" t="s">
        <v>707</v>
      </c>
      <c r="I98" t="s">
        <v>708</v>
      </c>
      <c r="K98" t="s">
        <v>184</v>
      </c>
    </row>
    <row r="99" spans="1:11">
      <c r="B99" t="s">
        <v>691</v>
      </c>
      <c r="C99" t="s">
        <v>106</v>
      </c>
      <c r="F99" t="s">
        <v>693</v>
      </c>
      <c r="G99" t="s">
        <v>692</v>
      </c>
    </row>
  </sheetData>
  <mergeCells count="103">
    <mergeCell ref="J77:J81"/>
    <mergeCell ref="E77:E81"/>
    <mergeCell ref="D77:D81"/>
    <mergeCell ref="C77:C81"/>
    <mergeCell ref="B77:B81"/>
    <mergeCell ref="A77:A81"/>
    <mergeCell ref="J60:J64"/>
    <mergeCell ref="A60:A64"/>
    <mergeCell ref="B60:B64"/>
    <mergeCell ref="C60:C64"/>
    <mergeCell ref="D60:D64"/>
    <mergeCell ref="E60:E64"/>
    <mergeCell ref="J65:J66"/>
    <mergeCell ref="A65:A66"/>
    <mergeCell ref="B65:B66"/>
    <mergeCell ref="C65:C66"/>
    <mergeCell ref="D65:D66"/>
    <mergeCell ref="E65:E66"/>
    <mergeCell ref="J73:J74"/>
    <mergeCell ref="J68:J72"/>
    <mergeCell ref="J51:J57"/>
    <mergeCell ref="A58:A59"/>
    <mergeCell ref="B58:B59"/>
    <mergeCell ref="C58:C59"/>
    <mergeCell ref="D58:D59"/>
    <mergeCell ref="E58:E59"/>
    <mergeCell ref="J58:J59"/>
    <mergeCell ref="A51:A57"/>
    <mergeCell ref="B51:B57"/>
    <mergeCell ref="C51:C57"/>
    <mergeCell ref="D51:D57"/>
    <mergeCell ref="E51:E57"/>
    <mergeCell ref="A16:A17"/>
    <mergeCell ref="B16:B17"/>
    <mergeCell ref="C16:C17"/>
    <mergeCell ref="D16:D17"/>
    <mergeCell ref="E16:E17"/>
    <mergeCell ref="J16:J17"/>
    <mergeCell ref="J48:J49"/>
    <mergeCell ref="A48:A49"/>
    <mergeCell ref="B48:B49"/>
    <mergeCell ref="C48:C49"/>
    <mergeCell ref="D48:D49"/>
    <mergeCell ref="A18:A22"/>
    <mergeCell ref="B18:B22"/>
    <mergeCell ref="C18:C22"/>
    <mergeCell ref="D18:D22"/>
    <mergeCell ref="E28:E32"/>
    <mergeCell ref="J28:J32"/>
    <mergeCell ref="A23:A27"/>
    <mergeCell ref="A35:A36"/>
    <mergeCell ref="B23:B27"/>
    <mergeCell ref="C23:C27"/>
    <mergeCell ref="E18:E22"/>
    <mergeCell ref="J18:J22"/>
    <mergeCell ref="J42:J46"/>
    <mergeCell ref="A1:M3"/>
    <mergeCell ref="E8:E10"/>
    <mergeCell ref="D8:D10"/>
    <mergeCell ref="C8:C10"/>
    <mergeCell ref="B8:B10"/>
    <mergeCell ref="A8:A10"/>
    <mergeCell ref="J8:J10"/>
    <mergeCell ref="A11:A15"/>
    <mergeCell ref="E11:E15"/>
    <mergeCell ref="D11:D15"/>
    <mergeCell ref="J11:J15"/>
    <mergeCell ref="C11:C15"/>
    <mergeCell ref="B11:B15"/>
    <mergeCell ref="A42:A46"/>
    <mergeCell ref="B42:B46"/>
    <mergeCell ref="C42:C46"/>
    <mergeCell ref="D42:D46"/>
    <mergeCell ref="E42:E46"/>
    <mergeCell ref="D23:D27"/>
    <mergeCell ref="E23:E27"/>
    <mergeCell ref="D35:D36"/>
    <mergeCell ref="E35:E36"/>
    <mergeCell ref="C35:C36"/>
    <mergeCell ref="B35:B36"/>
    <mergeCell ref="J35:J36"/>
    <mergeCell ref="J23:J27"/>
    <mergeCell ref="A28:A32"/>
    <mergeCell ref="B28:B32"/>
    <mergeCell ref="C28:C32"/>
    <mergeCell ref="D28:D32"/>
    <mergeCell ref="J37:J39"/>
    <mergeCell ref="E37:E39"/>
    <mergeCell ref="D37:D39"/>
    <mergeCell ref="C37:C39"/>
    <mergeCell ref="B37:B39"/>
    <mergeCell ref="A37:A39"/>
    <mergeCell ref="A94:A95"/>
    <mergeCell ref="A68:A72"/>
    <mergeCell ref="B68:B72"/>
    <mergeCell ref="C68:C72"/>
    <mergeCell ref="D68:D72"/>
    <mergeCell ref="E68:E72"/>
    <mergeCell ref="A73:A74"/>
    <mergeCell ref="B73:B74"/>
    <mergeCell ref="C73:C74"/>
    <mergeCell ref="D73:D74"/>
    <mergeCell ref="E73:E7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9271-3815-094F-886B-C8C75CDA9A97}">
  <dimension ref="A1:P72"/>
  <sheetViews>
    <sheetView tabSelected="1" topLeftCell="A27" zoomScale="111" zoomScaleNormal="120" workbookViewId="0">
      <selection activeCell="G38" sqref="G38:G39"/>
    </sheetView>
  </sheetViews>
  <sheetFormatPr baseColWidth="10" defaultRowHeight="16"/>
  <cols>
    <col min="2" max="3" width="12.5" customWidth="1"/>
    <col min="4" max="4" width="27" bestFit="1" customWidth="1"/>
    <col min="5" max="5" width="23.6640625" customWidth="1"/>
    <col min="6" max="6" width="25.33203125" customWidth="1"/>
    <col min="10" max="10" width="13.6640625" customWidth="1"/>
  </cols>
  <sheetData>
    <row r="1" spans="1:14">
      <c r="A1" s="285" t="s">
        <v>18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4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4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4" ht="30">
      <c r="A6" s="144" t="s">
        <v>0</v>
      </c>
      <c r="B6" s="144" t="s">
        <v>1</v>
      </c>
      <c r="C6" s="145" t="s">
        <v>2</v>
      </c>
      <c r="D6" s="146" t="s">
        <v>3</v>
      </c>
      <c r="E6" s="147" t="s">
        <v>4</v>
      </c>
      <c r="F6" s="146" t="s">
        <v>5</v>
      </c>
      <c r="G6" s="146" t="s">
        <v>6</v>
      </c>
      <c r="H6" s="146" t="s">
        <v>7</v>
      </c>
      <c r="I6" s="146" t="s">
        <v>8</v>
      </c>
      <c r="J6" s="146" t="s">
        <v>9</v>
      </c>
      <c r="K6" s="146" t="s">
        <v>10</v>
      </c>
      <c r="L6" s="148" t="s">
        <v>11</v>
      </c>
      <c r="M6" s="146" t="s">
        <v>12</v>
      </c>
    </row>
    <row r="7" spans="1:14" s="150" customFormat="1" ht="14">
      <c r="A7" s="302" t="s">
        <v>699</v>
      </c>
      <c r="B7" s="302" t="s">
        <v>768</v>
      </c>
      <c r="C7" s="305" t="s">
        <v>709</v>
      </c>
      <c r="D7" s="302" t="s">
        <v>592</v>
      </c>
      <c r="E7" s="302" t="s">
        <v>710</v>
      </c>
      <c r="F7" s="197" t="s">
        <v>593</v>
      </c>
      <c r="G7" s="174">
        <v>0</v>
      </c>
      <c r="H7" s="190">
        <v>240</v>
      </c>
      <c r="I7" s="189">
        <v>375</v>
      </c>
      <c r="J7" s="299" t="s">
        <v>48</v>
      </c>
      <c r="K7" s="190">
        <v>270</v>
      </c>
      <c r="L7" s="191">
        <f t="shared" ref="L7:L25" si="0">(I7-H7)*G7-K7</f>
        <v>-270</v>
      </c>
      <c r="M7" s="191">
        <f t="shared" ref="M7:M25" si="1">G7*I7</f>
        <v>0</v>
      </c>
    </row>
    <row r="8" spans="1:14" s="150" customFormat="1" ht="14">
      <c r="A8" s="303"/>
      <c r="B8" s="303"/>
      <c r="C8" s="306"/>
      <c r="D8" s="303"/>
      <c r="E8" s="303"/>
      <c r="F8" s="197" t="s">
        <v>594</v>
      </c>
      <c r="G8" s="174">
        <v>0</v>
      </c>
      <c r="H8" s="190">
        <v>190</v>
      </c>
      <c r="I8" s="189">
        <v>325</v>
      </c>
      <c r="J8" s="300"/>
      <c r="K8" s="190">
        <v>270</v>
      </c>
      <c r="L8" s="191">
        <f t="shared" si="0"/>
        <v>-270</v>
      </c>
      <c r="M8" s="191">
        <f t="shared" si="1"/>
        <v>0</v>
      </c>
    </row>
    <row r="9" spans="1:14" s="150" customFormat="1" ht="14">
      <c r="A9" s="303"/>
      <c r="B9" s="303"/>
      <c r="C9" s="306"/>
      <c r="D9" s="303"/>
      <c r="E9" s="303"/>
      <c r="F9" s="197" t="s">
        <v>586</v>
      </c>
      <c r="G9" s="174">
        <v>4.4000000000000004</v>
      </c>
      <c r="H9" s="190">
        <v>140</v>
      </c>
      <c r="I9" s="189">
        <v>275</v>
      </c>
      <c r="J9" s="300"/>
      <c r="K9" s="190">
        <v>270</v>
      </c>
      <c r="L9" s="191">
        <f t="shared" si="0"/>
        <v>324</v>
      </c>
      <c r="M9" s="191">
        <f t="shared" si="1"/>
        <v>1210</v>
      </c>
    </row>
    <row r="10" spans="1:14" s="150" customFormat="1" ht="14">
      <c r="A10" s="303"/>
      <c r="B10" s="303"/>
      <c r="C10" s="306"/>
      <c r="D10" s="303"/>
      <c r="E10" s="303"/>
      <c r="F10" s="197" t="s">
        <v>766</v>
      </c>
      <c r="G10" s="174">
        <v>9.68</v>
      </c>
      <c r="H10" s="190">
        <v>45</v>
      </c>
      <c r="I10" s="189">
        <v>165</v>
      </c>
      <c r="J10" s="300"/>
      <c r="K10" s="190">
        <v>270</v>
      </c>
      <c r="L10" s="191">
        <f t="shared" si="0"/>
        <v>891.59999999999991</v>
      </c>
      <c r="M10" s="191">
        <f t="shared" si="1"/>
        <v>1597.2</v>
      </c>
    </row>
    <row r="11" spans="1:14" s="150" customFormat="1" ht="14">
      <c r="A11" s="304"/>
      <c r="B11" s="304"/>
      <c r="C11" s="307"/>
      <c r="D11" s="304"/>
      <c r="E11" s="304"/>
      <c r="F11" s="197" t="s">
        <v>70</v>
      </c>
      <c r="G11" s="174">
        <v>7.26</v>
      </c>
      <c r="H11" s="190">
        <v>45</v>
      </c>
      <c r="I11" s="189">
        <v>165</v>
      </c>
      <c r="J11" s="301"/>
      <c r="K11" s="190">
        <v>270</v>
      </c>
      <c r="L11" s="191">
        <f t="shared" si="0"/>
        <v>601.19999999999993</v>
      </c>
      <c r="M11" s="191">
        <f t="shared" si="1"/>
        <v>1197.8999999999999</v>
      </c>
    </row>
    <row r="12" spans="1:14" s="150" customFormat="1" ht="14">
      <c r="A12" s="302" t="s">
        <v>502</v>
      </c>
      <c r="B12" s="302" t="s">
        <v>767</v>
      </c>
      <c r="C12" s="305" t="s">
        <v>1111</v>
      </c>
      <c r="D12" s="302" t="s">
        <v>207</v>
      </c>
      <c r="E12" s="302" t="s">
        <v>511</v>
      </c>
      <c r="F12" s="197" t="s">
        <v>503</v>
      </c>
      <c r="G12" s="174">
        <v>14.313000000000001</v>
      </c>
      <c r="H12" s="190">
        <v>595</v>
      </c>
      <c r="I12" s="189">
        <v>650</v>
      </c>
      <c r="J12" s="299" t="s">
        <v>1110</v>
      </c>
      <c r="K12" s="190">
        <v>441</v>
      </c>
      <c r="L12" s="191">
        <f t="shared" si="0"/>
        <v>346.21500000000003</v>
      </c>
      <c r="M12" s="192">
        <f t="shared" si="1"/>
        <v>9303.4500000000007</v>
      </c>
      <c r="N12" s="219" t="s">
        <v>1112</v>
      </c>
    </row>
    <row r="13" spans="1:14" s="150" customFormat="1" ht="14">
      <c r="A13" s="303"/>
      <c r="B13" s="303"/>
      <c r="C13" s="306"/>
      <c r="D13" s="303"/>
      <c r="E13" s="303"/>
      <c r="F13" s="197" t="s">
        <v>504</v>
      </c>
      <c r="G13" s="174">
        <v>4.0209999999999999</v>
      </c>
      <c r="H13" s="190">
        <v>545</v>
      </c>
      <c r="I13" s="189">
        <v>600</v>
      </c>
      <c r="J13" s="300"/>
      <c r="K13" s="190">
        <v>20</v>
      </c>
      <c r="L13" s="191">
        <f t="shared" si="0"/>
        <v>201.155</v>
      </c>
      <c r="M13" s="192">
        <f t="shared" si="1"/>
        <v>2412.6</v>
      </c>
    </row>
    <row r="14" spans="1:14" s="150" customFormat="1" ht="14">
      <c r="A14" s="304"/>
      <c r="B14" s="304"/>
      <c r="C14" s="307"/>
      <c r="D14" s="304"/>
      <c r="E14" s="304"/>
      <c r="F14" s="197" t="s">
        <v>560</v>
      </c>
      <c r="G14" s="174">
        <v>0.85499999999999998</v>
      </c>
      <c r="H14" s="190">
        <v>495</v>
      </c>
      <c r="I14" s="189">
        <v>600</v>
      </c>
      <c r="J14" s="301"/>
      <c r="K14" s="190">
        <v>189</v>
      </c>
      <c r="L14" s="191">
        <f t="shared" si="0"/>
        <v>-99.225000000000009</v>
      </c>
      <c r="M14" s="191">
        <f t="shared" si="1"/>
        <v>513</v>
      </c>
    </row>
    <row r="15" spans="1:14" s="150" customFormat="1" ht="14">
      <c r="A15" s="188" t="s">
        <v>712</v>
      </c>
      <c r="B15" s="188" t="s">
        <v>847</v>
      </c>
      <c r="C15" s="185" t="s">
        <v>713</v>
      </c>
      <c r="D15" s="188" t="s">
        <v>750</v>
      </c>
      <c r="E15" s="188" t="s">
        <v>838</v>
      </c>
      <c r="F15" s="197" t="s">
        <v>714</v>
      </c>
      <c r="G15" s="174">
        <v>0.65500000000000003</v>
      </c>
      <c r="H15" s="231">
        <v>70</v>
      </c>
      <c r="I15" s="189">
        <v>120</v>
      </c>
      <c r="J15" s="204" t="s">
        <v>715</v>
      </c>
      <c r="K15" s="188">
        <v>0</v>
      </c>
      <c r="L15" s="191">
        <f t="shared" si="0"/>
        <v>32.75</v>
      </c>
      <c r="M15" s="191">
        <f t="shared" si="1"/>
        <v>78.600000000000009</v>
      </c>
    </row>
    <row r="16" spans="1:14" s="150" customFormat="1" ht="14">
      <c r="A16" s="302" t="s">
        <v>716</v>
      </c>
      <c r="B16" s="302" t="s">
        <v>791</v>
      </c>
      <c r="C16" s="305" t="s">
        <v>717</v>
      </c>
      <c r="D16" s="302" t="s">
        <v>618</v>
      </c>
      <c r="E16" s="302" t="s">
        <v>720</v>
      </c>
      <c r="F16" s="197" t="s">
        <v>619</v>
      </c>
      <c r="G16" s="174">
        <v>2.371</v>
      </c>
      <c r="H16" s="231">
        <v>160</v>
      </c>
      <c r="I16" s="189">
        <v>500</v>
      </c>
      <c r="J16" s="299" t="s">
        <v>48</v>
      </c>
      <c r="K16" s="190">
        <v>380</v>
      </c>
      <c r="L16" s="191">
        <f t="shared" si="0"/>
        <v>426.14</v>
      </c>
      <c r="M16" s="191">
        <f t="shared" si="1"/>
        <v>1185.5</v>
      </c>
    </row>
    <row r="17" spans="1:13" s="150" customFormat="1" ht="14">
      <c r="A17" s="304"/>
      <c r="B17" s="304"/>
      <c r="C17" s="307"/>
      <c r="D17" s="304"/>
      <c r="E17" s="304"/>
      <c r="F17" s="197" t="s">
        <v>98</v>
      </c>
      <c r="G17" s="174">
        <v>0.25800000000000001</v>
      </c>
      <c r="H17" s="231">
        <v>330</v>
      </c>
      <c r="I17" s="189">
        <v>600</v>
      </c>
      <c r="J17" s="301"/>
      <c r="K17" s="190">
        <v>0</v>
      </c>
      <c r="L17" s="191">
        <f t="shared" si="0"/>
        <v>69.66</v>
      </c>
      <c r="M17" s="191">
        <f t="shared" si="1"/>
        <v>154.80000000000001</v>
      </c>
    </row>
    <row r="18" spans="1:13" s="150" customFormat="1" ht="14">
      <c r="A18" s="302" t="s">
        <v>721</v>
      </c>
      <c r="B18" s="302" t="s">
        <v>822</v>
      </c>
      <c r="C18" s="305" t="s">
        <v>775</v>
      </c>
      <c r="D18" s="302" t="s">
        <v>207</v>
      </c>
      <c r="E18" s="302" t="s">
        <v>774</v>
      </c>
      <c r="F18" s="197" t="s">
        <v>504</v>
      </c>
      <c r="G18" s="174">
        <v>15.497999999999999</v>
      </c>
      <c r="H18" s="190">
        <v>535</v>
      </c>
      <c r="I18" s="189">
        <v>600</v>
      </c>
      <c r="J18" s="299" t="s">
        <v>67</v>
      </c>
      <c r="K18" s="190">
        <v>315</v>
      </c>
      <c r="L18" s="191">
        <f t="shared" si="0"/>
        <v>692.37</v>
      </c>
      <c r="M18" s="191">
        <f t="shared" si="1"/>
        <v>9298.7999999999993</v>
      </c>
    </row>
    <row r="19" spans="1:13" s="150" customFormat="1" ht="14">
      <c r="A19" s="304"/>
      <c r="B19" s="304"/>
      <c r="C19" s="307"/>
      <c r="D19" s="304"/>
      <c r="E19" s="304"/>
      <c r="F19" s="197" t="s">
        <v>722</v>
      </c>
      <c r="G19" s="174">
        <v>0</v>
      </c>
      <c r="H19" s="190">
        <v>495</v>
      </c>
      <c r="I19" s="189">
        <v>550</v>
      </c>
      <c r="J19" s="301"/>
      <c r="K19" s="190">
        <v>315</v>
      </c>
      <c r="L19" s="191">
        <f t="shared" si="0"/>
        <v>-315</v>
      </c>
      <c r="M19" s="191">
        <f t="shared" si="1"/>
        <v>0</v>
      </c>
    </row>
    <row r="20" spans="1:13" s="150" customFormat="1" ht="14">
      <c r="A20" s="188" t="s">
        <v>732</v>
      </c>
      <c r="B20" s="188" t="s">
        <v>846</v>
      </c>
      <c r="C20" s="185" t="s">
        <v>735</v>
      </c>
      <c r="D20" s="188" t="s">
        <v>733</v>
      </c>
      <c r="E20" s="188" t="s">
        <v>845</v>
      </c>
      <c r="F20" s="197" t="s">
        <v>734</v>
      </c>
      <c r="G20" s="174">
        <v>4.0599999999999996</v>
      </c>
      <c r="H20" s="190">
        <v>100</v>
      </c>
      <c r="I20" s="189">
        <v>350</v>
      </c>
      <c r="J20" s="204" t="s">
        <v>103</v>
      </c>
      <c r="K20" s="190">
        <v>241</v>
      </c>
      <c r="L20" s="191">
        <f t="shared" si="0"/>
        <v>773.99999999999989</v>
      </c>
      <c r="M20" s="191">
        <f t="shared" si="1"/>
        <v>1420.9999999999998</v>
      </c>
    </row>
    <row r="21" spans="1:13" s="150" customFormat="1" ht="14">
      <c r="A21" s="302" t="s">
        <v>736</v>
      </c>
      <c r="B21" s="302" t="s">
        <v>842</v>
      </c>
      <c r="C21" s="299" t="s">
        <v>751</v>
      </c>
      <c r="D21" s="302" t="s">
        <v>95</v>
      </c>
      <c r="E21" s="302" t="s">
        <v>96</v>
      </c>
      <c r="F21" s="197" t="s">
        <v>97</v>
      </c>
      <c r="G21" s="174">
        <v>2.585</v>
      </c>
      <c r="H21" s="230">
        <v>160</v>
      </c>
      <c r="I21" s="189">
        <v>400</v>
      </c>
      <c r="J21" s="299" t="s">
        <v>103</v>
      </c>
      <c r="K21" s="190">
        <v>200</v>
      </c>
      <c r="L21" s="191">
        <f t="shared" si="0"/>
        <v>420.4</v>
      </c>
      <c r="M21" s="191">
        <f t="shared" si="1"/>
        <v>1034</v>
      </c>
    </row>
    <row r="22" spans="1:13" s="150" customFormat="1" ht="14">
      <c r="A22" s="304"/>
      <c r="B22" s="304"/>
      <c r="C22" s="301"/>
      <c r="D22" s="304"/>
      <c r="E22" s="304"/>
      <c r="F22" s="197" t="s">
        <v>98</v>
      </c>
      <c r="G22" s="174">
        <v>1.3</v>
      </c>
      <c r="H22" s="230">
        <v>330</v>
      </c>
      <c r="I22" s="189">
        <v>550</v>
      </c>
      <c r="J22" s="301"/>
      <c r="K22" s="190">
        <v>20</v>
      </c>
      <c r="L22" s="191">
        <f t="shared" si="0"/>
        <v>266</v>
      </c>
      <c r="M22" s="191">
        <f t="shared" si="1"/>
        <v>715</v>
      </c>
    </row>
    <row r="23" spans="1:13" s="150" customFormat="1" ht="14">
      <c r="A23" s="302" t="s">
        <v>738</v>
      </c>
      <c r="B23" s="302" t="s">
        <v>847</v>
      </c>
      <c r="C23" s="299" t="s">
        <v>737</v>
      </c>
      <c r="D23" s="302" t="s">
        <v>739</v>
      </c>
      <c r="E23" s="302" t="s">
        <v>839</v>
      </c>
      <c r="F23" s="197" t="s">
        <v>77</v>
      </c>
      <c r="G23" s="174">
        <v>0.27</v>
      </c>
      <c r="H23" s="230">
        <v>70</v>
      </c>
      <c r="I23" s="189">
        <v>120</v>
      </c>
      <c r="J23" s="299" t="s">
        <v>80</v>
      </c>
      <c r="K23" s="188">
        <v>0</v>
      </c>
      <c r="L23" s="191">
        <f t="shared" si="0"/>
        <v>13.5</v>
      </c>
      <c r="M23" s="191">
        <f t="shared" si="1"/>
        <v>32.400000000000006</v>
      </c>
    </row>
    <row r="24" spans="1:13" s="150" customFormat="1" ht="14">
      <c r="A24" s="303"/>
      <c r="B24" s="303"/>
      <c r="C24" s="300"/>
      <c r="D24" s="303"/>
      <c r="E24" s="303"/>
      <c r="F24" s="197" t="s">
        <v>840</v>
      </c>
      <c r="G24" s="174">
        <v>0.20499999999999999</v>
      </c>
      <c r="H24" s="230">
        <v>20</v>
      </c>
      <c r="I24" s="189">
        <v>120</v>
      </c>
      <c r="J24" s="300"/>
      <c r="K24" s="188">
        <v>0</v>
      </c>
      <c r="L24" s="191">
        <f t="shared" si="0"/>
        <v>20.5</v>
      </c>
      <c r="M24" s="191">
        <f t="shared" si="1"/>
        <v>24.599999999999998</v>
      </c>
    </row>
    <row r="25" spans="1:13" s="150" customFormat="1" ht="14">
      <c r="A25" s="304"/>
      <c r="B25" s="304"/>
      <c r="C25" s="301"/>
      <c r="D25" s="304"/>
      <c r="E25" s="304"/>
      <c r="F25" s="197" t="s">
        <v>841</v>
      </c>
      <c r="G25" s="174">
        <v>5.5E-2</v>
      </c>
      <c r="H25" s="230">
        <v>20</v>
      </c>
      <c r="I25" s="189">
        <v>70</v>
      </c>
      <c r="J25" s="301"/>
      <c r="K25" s="188">
        <v>0</v>
      </c>
      <c r="L25" s="191">
        <f t="shared" si="0"/>
        <v>2.75</v>
      </c>
      <c r="M25" s="191">
        <f t="shared" si="1"/>
        <v>3.85</v>
      </c>
    </row>
    <row r="26" spans="1:13" s="150" customFormat="1" ht="14">
      <c r="A26" s="302" t="s">
        <v>742</v>
      </c>
      <c r="B26" s="302" t="s">
        <v>821</v>
      </c>
      <c r="C26" s="305" t="s">
        <v>747</v>
      </c>
      <c r="D26" s="302" t="s">
        <v>744</v>
      </c>
      <c r="E26" s="302" t="s">
        <v>745</v>
      </c>
      <c r="F26" s="197" t="s">
        <v>54</v>
      </c>
      <c r="G26" s="174">
        <v>2.34</v>
      </c>
      <c r="H26" s="190">
        <v>260</v>
      </c>
      <c r="I26" s="189">
        <v>330</v>
      </c>
      <c r="J26" s="299" t="s">
        <v>415</v>
      </c>
      <c r="K26" s="210">
        <v>184</v>
      </c>
      <c r="L26" s="191">
        <f t="shared" ref="L26:L40" si="2">(I26-H26)*G26-K26</f>
        <v>-20.200000000000017</v>
      </c>
      <c r="M26" s="191">
        <f t="shared" ref="M26:M40" si="3">G26*I26</f>
        <v>772.19999999999993</v>
      </c>
    </row>
    <row r="27" spans="1:13" s="150" customFormat="1" ht="14">
      <c r="A27" s="303"/>
      <c r="B27" s="303"/>
      <c r="C27" s="306"/>
      <c r="D27" s="303"/>
      <c r="E27" s="303"/>
      <c r="F27" s="197" t="s">
        <v>68</v>
      </c>
      <c r="G27" s="174">
        <v>12.83</v>
      </c>
      <c r="H27" s="190">
        <v>160</v>
      </c>
      <c r="I27" s="189">
        <v>285</v>
      </c>
      <c r="J27" s="300"/>
      <c r="K27" s="210">
        <v>184</v>
      </c>
      <c r="L27" s="191">
        <f t="shared" si="2"/>
        <v>1419.75</v>
      </c>
      <c r="M27" s="191">
        <f t="shared" si="3"/>
        <v>3656.55</v>
      </c>
    </row>
    <row r="28" spans="1:13" s="150" customFormat="1" ht="14">
      <c r="A28" s="303"/>
      <c r="B28" s="303"/>
      <c r="C28" s="306"/>
      <c r="D28" s="303"/>
      <c r="E28" s="303"/>
      <c r="F28" s="197" t="s">
        <v>69</v>
      </c>
      <c r="G28" s="174">
        <v>3.51</v>
      </c>
      <c r="H28" s="190">
        <v>105</v>
      </c>
      <c r="I28" s="189">
        <v>230</v>
      </c>
      <c r="J28" s="300"/>
      <c r="K28" s="210">
        <v>184</v>
      </c>
      <c r="L28" s="191">
        <f t="shared" si="2"/>
        <v>254.75</v>
      </c>
      <c r="M28" s="191">
        <f t="shared" si="3"/>
        <v>807.3</v>
      </c>
    </row>
    <row r="29" spans="1:13" s="150" customFormat="1" ht="14">
      <c r="A29" s="304"/>
      <c r="B29" s="304"/>
      <c r="C29" s="307"/>
      <c r="D29" s="304"/>
      <c r="E29" s="304"/>
      <c r="F29" s="197" t="s">
        <v>70</v>
      </c>
      <c r="G29" s="174">
        <v>0</v>
      </c>
      <c r="H29" s="190">
        <v>105</v>
      </c>
      <c r="I29" s="189">
        <v>165</v>
      </c>
      <c r="J29" s="301"/>
      <c r="K29" s="210">
        <v>183</v>
      </c>
      <c r="L29" s="191">
        <f t="shared" si="2"/>
        <v>-183</v>
      </c>
      <c r="M29" s="191">
        <f t="shared" si="3"/>
        <v>0</v>
      </c>
    </row>
    <row r="30" spans="1:13" s="150" customFormat="1" ht="14">
      <c r="A30" s="302" t="s">
        <v>746</v>
      </c>
      <c r="B30" s="302" t="s">
        <v>832</v>
      </c>
      <c r="C30" s="305" t="s">
        <v>743</v>
      </c>
      <c r="D30" s="302" t="s">
        <v>207</v>
      </c>
      <c r="E30" s="302" t="s">
        <v>748</v>
      </c>
      <c r="F30" s="212" t="s">
        <v>622</v>
      </c>
      <c r="G30" s="213">
        <v>5.46</v>
      </c>
      <c r="H30" s="226">
        <v>223</v>
      </c>
      <c r="I30" s="214">
        <v>385</v>
      </c>
      <c r="J30" s="299" t="s">
        <v>67</v>
      </c>
      <c r="K30" s="210">
        <v>123</v>
      </c>
      <c r="L30" s="191">
        <f t="shared" si="2"/>
        <v>761.52</v>
      </c>
      <c r="M30" s="191">
        <f t="shared" si="3"/>
        <v>2102.1</v>
      </c>
    </row>
    <row r="31" spans="1:13" s="150" customFormat="1" ht="14">
      <c r="A31" s="303"/>
      <c r="B31" s="303"/>
      <c r="C31" s="306"/>
      <c r="D31" s="303"/>
      <c r="E31" s="303"/>
      <c r="F31" s="212" t="s">
        <v>749</v>
      </c>
      <c r="G31" s="213">
        <v>1.26</v>
      </c>
      <c r="H31" s="226">
        <v>128</v>
      </c>
      <c r="I31" s="214">
        <v>285</v>
      </c>
      <c r="J31" s="300"/>
      <c r="K31" s="210">
        <v>123</v>
      </c>
      <c r="L31" s="191">
        <f t="shared" si="2"/>
        <v>74.819999999999993</v>
      </c>
      <c r="M31" s="191">
        <f t="shared" si="3"/>
        <v>359.1</v>
      </c>
    </row>
    <row r="32" spans="1:13" s="150" customFormat="1" ht="14">
      <c r="A32" s="303"/>
      <c r="B32" s="303"/>
      <c r="C32" s="306"/>
      <c r="D32" s="303"/>
      <c r="E32" s="303"/>
      <c r="F32" s="212" t="s">
        <v>69</v>
      </c>
      <c r="G32" s="213">
        <v>0</v>
      </c>
      <c r="H32" s="226">
        <v>65</v>
      </c>
      <c r="I32" s="214">
        <v>190</v>
      </c>
      <c r="J32" s="300"/>
      <c r="K32" s="210">
        <v>123</v>
      </c>
      <c r="L32" s="191">
        <f t="shared" si="2"/>
        <v>-123</v>
      </c>
      <c r="M32" s="191">
        <f t="shared" si="3"/>
        <v>0</v>
      </c>
    </row>
    <row r="33" spans="1:14" s="150" customFormat="1" ht="14">
      <c r="A33" s="303"/>
      <c r="B33" s="303"/>
      <c r="C33" s="306"/>
      <c r="D33" s="303"/>
      <c r="E33" s="303"/>
      <c r="F33" s="212" t="s">
        <v>70</v>
      </c>
      <c r="G33" s="213">
        <v>1.26</v>
      </c>
      <c r="H33" s="226">
        <v>23</v>
      </c>
      <c r="I33" s="214">
        <v>165</v>
      </c>
      <c r="J33" s="300"/>
      <c r="K33" s="210">
        <v>122</v>
      </c>
      <c r="L33" s="191">
        <f t="shared" si="2"/>
        <v>56.919999999999987</v>
      </c>
      <c r="M33" s="191">
        <f t="shared" si="3"/>
        <v>207.9</v>
      </c>
    </row>
    <row r="34" spans="1:14" s="150" customFormat="1" ht="14">
      <c r="A34" s="303"/>
      <c r="B34" s="303"/>
      <c r="C34" s="306"/>
      <c r="D34" s="303"/>
      <c r="E34" s="303"/>
      <c r="F34" s="212" t="s">
        <v>170</v>
      </c>
      <c r="G34" s="213">
        <v>6.46</v>
      </c>
      <c r="H34" s="226">
        <v>18</v>
      </c>
      <c r="I34" s="214">
        <v>150</v>
      </c>
      <c r="J34" s="300"/>
      <c r="K34" s="210">
        <v>122</v>
      </c>
      <c r="L34" s="191">
        <f t="shared" si="2"/>
        <v>730.72</v>
      </c>
      <c r="M34" s="191">
        <f t="shared" si="3"/>
        <v>969</v>
      </c>
    </row>
    <row r="35" spans="1:14" s="150" customFormat="1" ht="14">
      <c r="A35" s="304"/>
      <c r="B35" s="304"/>
      <c r="C35" s="307"/>
      <c r="D35" s="304"/>
      <c r="E35" s="304"/>
      <c r="F35" s="212" t="s">
        <v>153</v>
      </c>
      <c r="G35" s="213">
        <v>0</v>
      </c>
      <c r="H35" s="227">
        <v>-45</v>
      </c>
      <c r="I35" s="214">
        <v>60</v>
      </c>
      <c r="J35" s="301"/>
      <c r="K35" s="210">
        <v>122</v>
      </c>
      <c r="L35" s="191">
        <f t="shared" si="2"/>
        <v>-122</v>
      </c>
      <c r="M35" s="191">
        <f t="shared" si="3"/>
        <v>0</v>
      </c>
    </row>
    <row r="36" spans="1:14" s="150" customFormat="1" ht="14">
      <c r="A36" s="302" t="s">
        <v>757</v>
      </c>
      <c r="B36" s="302" t="s">
        <v>789</v>
      </c>
      <c r="C36" s="305" t="s">
        <v>769</v>
      </c>
      <c r="D36" s="302" t="s">
        <v>618</v>
      </c>
      <c r="E36" s="302" t="s">
        <v>790</v>
      </c>
      <c r="F36" s="197" t="s">
        <v>619</v>
      </c>
      <c r="G36" s="174">
        <v>2.81</v>
      </c>
      <c r="H36" s="231">
        <v>160</v>
      </c>
      <c r="I36" s="189">
        <v>500</v>
      </c>
      <c r="J36" s="299" t="s">
        <v>48</v>
      </c>
      <c r="K36" s="190">
        <v>380</v>
      </c>
      <c r="L36" s="191">
        <f t="shared" si="2"/>
        <v>575.4</v>
      </c>
      <c r="M36" s="191">
        <f t="shared" si="3"/>
        <v>1405</v>
      </c>
    </row>
    <row r="37" spans="1:14" s="150" customFormat="1" ht="14">
      <c r="A37" s="304"/>
      <c r="B37" s="304"/>
      <c r="C37" s="307"/>
      <c r="D37" s="304"/>
      <c r="E37" s="304"/>
      <c r="F37" s="197" t="s">
        <v>98</v>
      </c>
      <c r="G37" s="174">
        <v>0.56599999999999995</v>
      </c>
      <c r="H37" s="231">
        <v>330</v>
      </c>
      <c r="I37" s="189">
        <v>600</v>
      </c>
      <c r="J37" s="301"/>
      <c r="K37" s="190">
        <v>0</v>
      </c>
      <c r="L37" s="191">
        <f t="shared" si="2"/>
        <v>152.82</v>
      </c>
      <c r="M37" s="191">
        <f t="shared" si="3"/>
        <v>339.59999999999997</v>
      </c>
    </row>
    <row r="38" spans="1:14" s="150" customFormat="1" ht="14">
      <c r="A38" s="302" t="s">
        <v>793</v>
      </c>
      <c r="B38" s="302" t="s">
        <v>856</v>
      </c>
      <c r="C38" s="305" t="s">
        <v>777</v>
      </c>
      <c r="D38" s="202" t="s">
        <v>23</v>
      </c>
      <c r="E38" s="302" t="s">
        <v>412</v>
      </c>
      <c r="F38" s="197" t="s">
        <v>770</v>
      </c>
      <c r="G38" s="174">
        <v>6.29</v>
      </c>
      <c r="H38" s="190">
        <v>560</v>
      </c>
      <c r="I38" s="189">
        <v>740</v>
      </c>
      <c r="J38" s="299" t="s">
        <v>48</v>
      </c>
      <c r="K38" s="190">
        <v>1120</v>
      </c>
      <c r="L38" s="191">
        <f t="shared" si="2"/>
        <v>12.200000000000045</v>
      </c>
      <c r="M38" s="191">
        <f t="shared" si="3"/>
        <v>4654.6000000000004</v>
      </c>
    </row>
    <row r="39" spans="1:14" s="150" customFormat="1" ht="14">
      <c r="A39" s="304"/>
      <c r="B39" s="304"/>
      <c r="C39" s="307"/>
      <c r="D39" s="188" t="s">
        <v>201</v>
      </c>
      <c r="E39" s="304"/>
      <c r="F39" s="212" t="s">
        <v>795</v>
      </c>
      <c r="G39" s="218">
        <v>2.5299999999999998</v>
      </c>
      <c r="H39" s="232">
        <v>150</v>
      </c>
      <c r="I39" s="214">
        <v>200</v>
      </c>
      <c r="J39" s="301"/>
      <c r="K39" s="190">
        <v>0</v>
      </c>
      <c r="L39" s="191">
        <f t="shared" si="2"/>
        <v>126.49999999999999</v>
      </c>
      <c r="M39" s="191">
        <f t="shared" si="3"/>
        <v>505.99999999999994</v>
      </c>
    </row>
    <row r="40" spans="1:14" s="223" customFormat="1" ht="14">
      <c r="A40" s="186" t="s">
        <v>794</v>
      </c>
      <c r="B40" s="186" t="s">
        <v>830</v>
      </c>
      <c r="C40" s="216" t="s">
        <v>816</v>
      </c>
      <c r="D40" s="220" t="s">
        <v>815</v>
      </c>
      <c r="E40" s="186" t="s">
        <v>814</v>
      </c>
      <c r="F40" s="221" t="s">
        <v>795</v>
      </c>
      <c r="G40" s="218">
        <v>7.42</v>
      </c>
      <c r="H40" s="232">
        <v>150</v>
      </c>
      <c r="I40" s="225">
        <v>421.4</v>
      </c>
      <c r="J40" s="216" t="s">
        <v>48</v>
      </c>
      <c r="K40" s="190">
        <v>1250</v>
      </c>
      <c r="L40" s="222">
        <f t="shared" si="2"/>
        <v>763.78799999999978</v>
      </c>
      <c r="M40" s="222">
        <f t="shared" si="3"/>
        <v>3126.788</v>
      </c>
      <c r="N40" s="224"/>
    </row>
    <row r="41" spans="1:14" s="150" customFormat="1" ht="14">
      <c r="A41" s="302" t="s">
        <v>772</v>
      </c>
      <c r="B41" s="302" t="s">
        <v>801</v>
      </c>
      <c r="C41" s="305" t="s">
        <v>773</v>
      </c>
      <c r="D41" s="302" t="s">
        <v>207</v>
      </c>
      <c r="E41" s="302" t="s">
        <v>776</v>
      </c>
      <c r="F41" s="212" t="s">
        <v>622</v>
      </c>
      <c r="G41" s="213">
        <v>4.16</v>
      </c>
      <c r="H41" s="226">
        <v>227</v>
      </c>
      <c r="I41" s="214">
        <v>385</v>
      </c>
      <c r="J41" s="299" t="s">
        <v>48</v>
      </c>
      <c r="K41" s="190">
        <v>130</v>
      </c>
      <c r="L41" s="191">
        <f t="shared" ref="L41:L53" si="4">(I41-H41)*G41-K41</f>
        <v>527.28</v>
      </c>
      <c r="M41" s="191">
        <f t="shared" ref="M41:M53" si="5">G41*I41</f>
        <v>1601.6000000000001</v>
      </c>
    </row>
    <row r="42" spans="1:14" s="150" customFormat="1" ht="14">
      <c r="A42" s="303"/>
      <c r="B42" s="303"/>
      <c r="C42" s="306"/>
      <c r="D42" s="303"/>
      <c r="E42" s="303"/>
      <c r="F42" s="212" t="s">
        <v>621</v>
      </c>
      <c r="G42" s="213">
        <v>1.6</v>
      </c>
      <c r="H42" s="226">
        <v>187</v>
      </c>
      <c r="I42" s="214">
        <v>330</v>
      </c>
      <c r="J42" s="300"/>
      <c r="K42" s="190">
        <v>130</v>
      </c>
      <c r="L42" s="191">
        <f t="shared" si="4"/>
        <v>98.800000000000011</v>
      </c>
      <c r="M42" s="191">
        <f t="shared" si="5"/>
        <v>528</v>
      </c>
    </row>
    <row r="43" spans="1:14" s="150" customFormat="1" ht="14">
      <c r="A43" s="303"/>
      <c r="B43" s="303"/>
      <c r="C43" s="306"/>
      <c r="D43" s="303"/>
      <c r="E43" s="303"/>
      <c r="F43" s="212" t="s">
        <v>68</v>
      </c>
      <c r="G43" s="213">
        <v>0.32</v>
      </c>
      <c r="H43" s="226">
        <v>132</v>
      </c>
      <c r="I43" s="214">
        <v>285</v>
      </c>
      <c r="J43" s="300"/>
      <c r="K43" s="190">
        <v>130</v>
      </c>
      <c r="L43" s="191">
        <f t="shared" si="4"/>
        <v>-81.039999999999992</v>
      </c>
      <c r="M43" s="191">
        <f t="shared" si="5"/>
        <v>91.2</v>
      </c>
    </row>
    <row r="44" spans="1:14" s="150" customFormat="1" ht="14">
      <c r="A44" s="303"/>
      <c r="B44" s="303"/>
      <c r="C44" s="306"/>
      <c r="D44" s="303"/>
      <c r="E44" s="303"/>
      <c r="F44" s="212" t="s">
        <v>70</v>
      </c>
      <c r="G44" s="213">
        <v>0.64</v>
      </c>
      <c r="H44" s="226">
        <v>32</v>
      </c>
      <c r="I44" s="214">
        <v>165</v>
      </c>
      <c r="J44" s="300"/>
      <c r="K44" s="190">
        <v>130</v>
      </c>
      <c r="L44" s="191">
        <f t="shared" si="4"/>
        <v>-44.879999999999995</v>
      </c>
      <c r="M44" s="191">
        <f t="shared" si="5"/>
        <v>105.60000000000001</v>
      </c>
    </row>
    <row r="45" spans="1:14" s="150" customFormat="1" ht="14">
      <c r="A45" s="303"/>
      <c r="B45" s="303"/>
      <c r="C45" s="306"/>
      <c r="D45" s="303"/>
      <c r="E45" s="303"/>
      <c r="F45" s="212" t="s">
        <v>170</v>
      </c>
      <c r="G45" s="213">
        <v>9.32</v>
      </c>
      <c r="H45" s="226">
        <v>27</v>
      </c>
      <c r="I45" s="214">
        <v>150</v>
      </c>
      <c r="J45" s="300"/>
      <c r="K45" s="190">
        <v>130</v>
      </c>
      <c r="L45" s="191">
        <f t="shared" si="4"/>
        <v>1016.3600000000001</v>
      </c>
      <c r="M45" s="191">
        <f t="shared" si="5"/>
        <v>1398</v>
      </c>
    </row>
    <row r="46" spans="1:14" s="150" customFormat="1" ht="14">
      <c r="A46" s="304"/>
      <c r="B46" s="304"/>
      <c r="C46" s="307"/>
      <c r="D46" s="304"/>
      <c r="E46" s="304"/>
      <c r="F46" s="212" t="s">
        <v>153</v>
      </c>
      <c r="G46" s="213">
        <v>0</v>
      </c>
      <c r="H46" s="227">
        <v>-45</v>
      </c>
      <c r="I46" s="214">
        <v>60</v>
      </c>
      <c r="J46" s="301"/>
      <c r="K46" s="190">
        <v>130</v>
      </c>
      <c r="L46" s="191">
        <f t="shared" si="4"/>
        <v>-130</v>
      </c>
      <c r="M46" s="191">
        <f t="shared" si="5"/>
        <v>0</v>
      </c>
    </row>
    <row r="47" spans="1:14" s="150" customFormat="1" ht="28">
      <c r="A47" s="202" t="s">
        <v>778</v>
      </c>
      <c r="B47" s="196" t="s">
        <v>844</v>
      </c>
      <c r="C47" s="196" t="s">
        <v>780</v>
      </c>
      <c r="D47" s="202" t="s">
        <v>779</v>
      </c>
      <c r="E47" s="202" t="s">
        <v>96</v>
      </c>
      <c r="F47" s="212" t="s">
        <v>97</v>
      </c>
      <c r="G47" s="213">
        <v>0.91500000000000004</v>
      </c>
      <c r="H47" s="233">
        <v>160</v>
      </c>
      <c r="I47" s="214">
        <v>400</v>
      </c>
      <c r="J47" s="183" t="s">
        <v>80</v>
      </c>
      <c r="K47" s="190">
        <v>-30</v>
      </c>
      <c r="L47" s="191">
        <f t="shared" si="4"/>
        <v>249.60000000000002</v>
      </c>
      <c r="M47" s="191">
        <f t="shared" si="5"/>
        <v>366</v>
      </c>
    </row>
    <row r="48" spans="1:14" s="150" customFormat="1" ht="14">
      <c r="A48" s="302" t="s">
        <v>785</v>
      </c>
      <c r="B48" s="302" t="s">
        <v>812</v>
      </c>
      <c r="C48" s="299" t="s">
        <v>800</v>
      </c>
      <c r="D48" s="302" t="s">
        <v>53</v>
      </c>
      <c r="E48" s="302" t="s">
        <v>813</v>
      </c>
      <c r="F48" s="212" t="s">
        <v>783</v>
      </c>
      <c r="G48" s="213">
        <v>2.15</v>
      </c>
      <c r="H48" s="228">
        <v>288</v>
      </c>
      <c r="I48" s="214">
        <v>340</v>
      </c>
      <c r="J48" s="299" t="s">
        <v>55</v>
      </c>
      <c r="K48" s="190">
        <v>100</v>
      </c>
      <c r="L48" s="191">
        <f t="shared" si="4"/>
        <v>11.799999999999997</v>
      </c>
      <c r="M48" s="191">
        <f t="shared" si="5"/>
        <v>731</v>
      </c>
    </row>
    <row r="49" spans="1:16" s="150" customFormat="1" ht="14">
      <c r="A49" s="303"/>
      <c r="B49" s="303"/>
      <c r="C49" s="300"/>
      <c r="D49" s="303"/>
      <c r="E49" s="303"/>
      <c r="F49" s="212" t="s">
        <v>810</v>
      </c>
      <c r="G49" s="213">
        <v>4.7300000000000004</v>
      </c>
      <c r="H49" s="228">
        <v>338</v>
      </c>
      <c r="I49" s="214">
        <v>390</v>
      </c>
      <c r="J49" s="300"/>
      <c r="K49" s="190">
        <v>200</v>
      </c>
      <c r="L49" s="191">
        <f t="shared" si="4"/>
        <v>45.960000000000036</v>
      </c>
      <c r="M49" s="191">
        <f t="shared" si="5"/>
        <v>1844.7000000000003</v>
      </c>
    </row>
    <row r="50" spans="1:16" s="150" customFormat="1" ht="14">
      <c r="A50" s="303"/>
      <c r="B50" s="303"/>
      <c r="C50" s="300"/>
      <c r="D50" s="303"/>
      <c r="E50" s="303"/>
      <c r="F50" s="212" t="s">
        <v>811</v>
      </c>
      <c r="G50" s="213">
        <v>2.58</v>
      </c>
      <c r="H50" s="228">
        <v>118</v>
      </c>
      <c r="I50" s="214">
        <v>170</v>
      </c>
      <c r="J50" s="300"/>
      <c r="K50" s="190">
        <v>50</v>
      </c>
      <c r="L50" s="191">
        <f t="shared" si="4"/>
        <v>84.16</v>
      </c>
      <c r="M50" s="191">
        <f t="shared" si="5"/>
        <v>438.6</v>
      </c>
    </row>
    <row r="51" spans="1:16" s="150" customFormat="1" ht="14">
      <c r="A51" s="303"/>
      <c r="B51" s="303"/>
      <c r="C51" s="300"/>
      <c r="D51" s="303"/>
      <c r="E51" s="303"/>
      <c r="F51" s="212" t="s">
        <v>170</v>
      </c>
      <c r="G51" s="213">
        <v>1.29</v>
      </c>
      <c r="H51" s="228">
        <v>98</v>
      </c>
      <c r="I51" s="214">
        <v>150</v>
      </c>
      <c r="J51" s="300"/>
      <c r="K51" s="190">
        <v>75</v>
      </c>
      <c r="L51" s="191">
        <f t="shared" si="4"/>
        <v>-7.9200000000000017</v>
      </c>
      <c r="M51" s="191">
        <f t="shared" si="5"/>
        <v>193.5</v>
      </c>
    </row>
    <row r="52" spans="1:16" s="150" customFormat="1" ht="14">
      <c r="A52" s="303"/>
      <c r="B52" s="303"/>
      <c r="C52" s="300"/>
      <c r="D52" s="303"/>
      <c r="E52" s="303"/>
      <c r="F52" s="212" t="s">
        <v>153</v>
      </c>
      <c r="G52" s="213">
        <v>2.0699999999999998</v>
      </c>
      <c r="H52" s="228">
        <v>48</v>
      </c>
      <c r="I52" s="214">
        <v>105</v>
      </c>
      <c r="J52" s="300"/>
      <c r="K52" s="190">
        <v>50</v>
      </c>
      <c r="L52" s="191">
        <f t="shared" si="4"/>
        <v>67.989999999999995</v>
      </c>
      <c r="M52" s="191">
        <f t="shared" si="5"/>
        <v>217.35</v>
      </c>
    </row>
    <row r="53" spans="1:16" s="150" customFormat="1" ht="33" customHeight="1">
      <c r="A53" s="304"/>
      <c r="B53" s="304"/>
      <c r="C53" s="301"/>
      <c r="D53" s="304"/>
      <c r="E53" s="304"/>
      <c r="F53" s="212" t="s">
        <v>784</v>
      </c>
      <c r="G53" s="213">
        <v>2.58</v>
      </c>
      <c r="H53" s="228">
        <v>243</v>
      </c>
      <c r="I53" s="214">
        <v>295</v>
      </c>
      <c r="J53" s="301"/>
      <c r="K53" s="190">
        <v>50</v>
      </c>
      <c r="L53" s="191">
        <f t="shared" si="4"/>
        <v>84.16</v>
      </c>
      <c r="M53" s="191">
        <f t="shared" si="5"/>
        <v>761.1</v>
      </c>
      <c r="P53" s="217"/>
    </row>
    <row r="54" spans="1:16" s="150" customFormat="1" ht="14">
      <c r="A54" s="302" t="s">
        <v>787</v>
      </c>
      <c r="B54" s="302" t="s">
        <v>842</v>
      </c>
      <c r="C54" s="305" t="s">
        <v>788</v>
      </c>
      <c r="D54" s="302" t="s">
        <v>201</v>
      </c>
      <c r="E54" s="302" t="s">
        <v>96</v>
      </c>
      <c r="F54" s="212" t="s">
        <v>97</v>
      </c>
      <c r="G54" s="213">
        <v>2.335</v>
      </c>
      <c r="H54" s="233">
        <v>160</v>
      </c>
      <c r="I54" s="214">
        <v>400</v>
      </c>
      <c r="J54" s="299" t="s">
        <v>103</v>
      </c>
      <c r="K54" s="190">
        <v>110</v>
      </c>
      <c r="L54" s="191">
        <f t="shared" ref="L54:L59" si="6">(I54-H54)*G54-K54</f>
        <v>450.4</v>
      </c>
      <c r="M54" s="191">
        <f t="shared" ref="M54:M59" si="7">G54*I54</f>
        <v>934</v>
      </c>
    </row>
    <row r="55" spans="1:16" s="150" customFormat="1" ht="14">
      <c r="A55" s="304"/>
      <c r="B55" s="304"/>
      <c r="C55" s="307"/>
      <c r="D55" s="304"/>
      <c r="E55" s="304"/>
      <c r="F55" s="212" t="s">
        <v>98</v>
      </c>
      <c r="G55" s="213">
        <v>1.34</v>
      </c>
      <c r="H55" s="233">
        <v>330</v>
      </c>
      <c r="I55" s="214">
        <v>550</v>
      </c>
      <c r="J55" s="301"/>
      <c r="K55" s="190">
        <v>110</v>
      </c>
      <c r="L55" s="191">
        <f t="shared" si="6"/>
        <v>184.8</v>
      </c>
      <c r="M55" s="191">
        <f t="shared" si="7"/>
        <v>737</v>
      </c>
    </row>
    <row r="56" spans="1:16" s="150" customFormat="1" ht="14">
      <c r="A56" s="302" t="s">
        <v>796</v>
      </c>
      <c r="B56" s="305" t="s">
        <v>858</v>
      </c>
      <c r="C56" s="305" t="s">
        <v>808</v>
      </c>
      <c r="D56" s="302" t="s">
        <v>817</v>
      </c>
      <c r="E56" s="302" t="s">
        <v>797</v>
      </c>
      <c r="F56" s="212" t="s">
        <v>798</v>
      </c>
      <c r="G56" s="213">
        <v>11.347</v>
      </c>
      <c r="H56" s="228">
        <v>0</v>
      </c>
      <c r="I56" s="214">
        <v>100</v>
      </c>
      <c r="J56" s="299" t="s">
        <v>48</v>
      </c>
      <c r="K56" s="190">
        <v>780</v>
      </c>
      <c r="L56" s="191">
        <f t="shared" si="6"/>
        <v>354.70000000000005</v>
      </c>
      <c r="M56" s="191">
        <f t="shared" si="7"/>
        <v>1134.7</v>
      </c>
    </row>
    <row r="57" spans="1:16" s="150" customFormat="1" ht="14">
      <c r="A57" s="304"/>
      <c r="B57" s="307"/>
      <c r="C57" s="307"/>
      <c r="D57" s="304"/>
      <c r="E57" s="304"/>
      <c r="F57" s="212" t="s">
        <v>799</v>
      </c>
      <c r="G57" s="213">
        <v>0.61299999999999999</v>
      </c>
      <c r="H57" s="228">
        <v>0</v>
      </c>
      <c r="I57" s="214">
        <v>100</v>
      </c>
      <c r="J57" s="301"/>
      <c r="K57" s="190">
        <v>0</v>
      </c>
      <c r="L57" s="191">
        <f t="shared" si="6"/>
        <v>61.3</v>
      </c>
      <c r="M57" s="191">
        <f t="shared" si="7"/>
        <v>61.3</v>
      </c>
    </row>
    <row r="58" spans="1:16" s="150" customFormat="1" ht="14">
      <c r="A58" s="302" t="s">
        <v>820</v>
      </c>
      <c r="B58" s="302" t="s">
        <v>831</v>
      </c>
      <c r="C58" s="299" t="s">
        <v>819</v>
      </c>
      <c r="D58" s="302" t="s">
        <v>564</v>
      </c>
      <c r="E58" s="302" t="s">
        <v>433</v>
      </c>
      <c r="F58" s="197" t="s">
        <v>506</v>
      </c>
      <c r="G58" s="174">
        <v>9.1300000000000008</v>
      </c>
      <c r="H58" s="198">
        <v>35</v>
      </c>
      <c r="I58" s="189">
        <v>100</v>
      </c>
      <c r="J58" s="299" t="s">
        <v>55</v>
      </c>
      <c r="K58" s="230">
        <v>300</v>
      </c>
      <c r="L58" s="191">
        <f t="shared" si="6"/>
        <v>293.45000000000005</v>
      </c>
      <c r="M58" s="191">
        <f t="shared" si="7"/>
        <v>913.00000000000011</v>
      </c>
    </row>
    <row r="59" spans="1:16" s="150" customFormat="1" ht="14">
      <c r="A59" s="304"/>
      <c r="B59" s="304"/>
      <c r="C59" s="301"/>
      <c r="D59" s="304"/>
      <c r="E59" s="304"/>
      <c r="F59" s="197" t="s">
        <v>565</v>
      </c>
      <c r="G59" s="174">
        <v>5.07</v>
      </c>
      <c r="H59" s="198">
        <v>240</v>
      </c>
      <c r="I59" s="189">
        <v>380</v>
      </c>
      <c r="J59" s="301"/>
      <c r="K59" s="230">
        <v>50</v>
      </c>
      <c r="L59" s="191">
        <f t="shared" si="6"/>
        <v>659.80000000000007</v>
      </c>
      <c r="M59" s="191">
        <f t="shared" si="7"/>
        <v>1926.6000000000001</v>
      </c>
    </row>
    <row r="60" spans="1:16" s="149" customFormat="1" ht="14">
      <c r="A60" s="177"/>
      <c r="B60" s="177"/>
      <c r="C60" s="196"/>
      <c r="D60" s="177"/>
      <c r="E60" s="177"/>
      <c r="F60" s="173"/>
      <c r="G60" s="174"/>
      <c r="H60" s="188"/>
      <c r="I60" s="175"/>
      <c r="J60" s="182"/>
      <c r="K60" s="179"/>
      <c r="L60" s="176"/>
      <c r="M60" s="176"/>
    </row>
    <row r="61" spans="1:16">
      <c r="A61" s="151"/>
      <c r="B61" s="152"/>
      <c r="C61" s="151"/>
      <c r="D61" s="151"/>
      <c r="E61" s="151"/>
      <c r="F61" s="151"/>
      <c r="G61" s="153">
        <f>SUM(G7:G60)</f>
        <v>182.71200000000002</v>
      </c>
      <c r="H61" s="151"/>
      <c r="I61" s="151"/>
      <c r="J61" s="151"/>
      <c r="K61" s="152"/>
      <c r="L61" s="154">
        <f>SUM(L7:L60)</f>
        <v>12535.722999999996</v>
      </c>
      <c r="M61" s="154">
        <f>SUM(M7:M38)</f>
        <v>45456.049999999996</v>
      </c>
    </row>
    <row r="62" spans="1:16" ht="17" thickBot="1">
      <c r="A62" s="155"/>
      <c r="B62" s="156"/>
      <c r="C62" s="156"/>
      <c r="D62" s="156"/>
      <c r="E62" s="156"/>
      <c r="F62" s="156"/>
      <c r="G62" s="157"/>
      <c r="H62" s="156"/>
      <c r="I62" s="156"/>
      <c r="J62" s="158" t="s">
        <v>14</v>
      </c>
      <c r="K62" s="159">
        <f>M61/G61</f>
        <v>248.78524672708957</v>
      </c>
      <c r="L62" s="160">
        <f>G61</f>
        <v>182.71200000000002</v>
      </c>
      <c r="M62" s="161">
        <f>L61/M61</f>
        <v>0.27577677778865511</v>
      </c>
    </row>
    <row r="63" spans="1:16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</row>
    <row r="65" spans="1:11">
      <c r="B65" t="s">
        <v>738</v>
      </c>
      <c r="C65" t="s">
        <v>737</v>
      </c>
      <c r="D65" t="s">
        <v>201</v>
      </c>
      <c r="E65" t="s">
        <v>771</v>
      </c>
      <c r="F65">
        <v>2.915</v>
      </c>
    </row>
    <row r="66" spans="1:11">
      <c r="B66" t="s">
        <v>778</v>
      </c>
      <c r="C66" t="s">
        <v>835</v>
      </c>
      <c r="D66" t="s">
        <v>391</v>
      </c>
      <c r="E66" t="s">
        <v>836</v>
      </c>
      <c r="F66" t="s">
        <v>103</v>
      </c>
      <c r="G66" s="59">
        <v>220</v>
      </c>
      <c r="I66" t="s">
        <v>837</v>
      </c>
      <c r="K66" t="s">
        <v>843</v>
      </c>
    </row>
    <row r="71" spans="1:11">
      <c r="A71" s="308"/>
    </row>
    <row r="72" spans="1:11">
      <c r="A72" s="308"/>
    </row>
  </sheetData>
  <mergeCells count="91">
    <mergeCell ref="J56:J57"/>
    <mergeCell ref="C56:C57"/>
    <mergeCell ref="D56:D57"/>
    <mergeCell ref="E56:E57"/>
    <mergeCell ref="A56:A57"/>
    <mergeCell ref="B56:B57"/>
    <mergeCell ref="J54:J55"/>
    <mergeCell ref="A54:A55"/>
    <mergeCell ref="B54:B55"/>
    <mergeCell ref="C54:C55"/>
    <mergeCell ref="D54:D55"/>
    <mergeCell ref="E54:E55"/>
    <mergeCell ref="D41:D46"/>
    <mergeCell ref="E41:E46"/>
    <mergeCell ref="J41:J46"/>
    <mergeCell ref="A41:A46"/>
    <mergeCell ref="B41:B46"/>
    <mergeCell ref="C41:C46"/>
    <mergeCell ref="J38:J39"/>
    <mergeCell ref="C38:C39"/>
    <mergeCell ref="J21:J22"/>
    <mergeCell ref="A21:A22"/>
    <mergeCell ref="B21:B22"/>
    <mergeCell ref="C21:C22"/>
    <mergeCell ref="D21:D22"/>
    <mergeCell ref="E21:E22"/>
    <mergeCell ref="A38:A39"/>
    <mergeCell ref="B38:B39"/>
    <mergeCell ref="D36:D37"/>
    <mergeCell ref="E36:E37"/>
    <mergeCell ref="E38:E39"/>
    <mergeCell ref="A30:A35"/>
    <mergeCell ref="J23:J25"/>
    <mergeCell ref="D23:D25"/>
    <mergeCell ref="A1:M3"/>
    <mergeCell ref="E12:E14"/>
    <mergeCell ref="A7:A11"/>
    <mergeCell ref="B7:B11"/>
    <mergeCell ref="C7:C11"/>
    <mergeCell ref="D7:D11"/>
    <mergeCell ref="E7:E11"/>
    <mergeCell ref="J7:J11"/>
    <mergeCell ref="J12:J14"/>
    <mergeCell ref="A12:A14"/>
    <mergeCell ref="B12:B14"/>
    <mergeCell ref="C12:C14"/>
    <mergeCell ref="D12:D14"/>
    <mergeCell ref="E16:E17"/>
    <mergeCell ref="J16:J17"/>
    <mergeCell ref="J18:J19"/>
    <mergeCell ref="E18:E19"/>
    <mergeCell ref="A16:A17"/>
    <mergeCell ref="B16:B17"/>
    <mergeCell ref="C16:C17"/>
    <mergeCell ref="D16:D17"/>
    <mergeCell ref="A18:A19"/>
    <mergeCell ref="D18:D19"/>
    <mergeCell ref="C18:C19"/>
    <mergeCell ref="B18:B19"/>
    <mergeCell ref="A71:A72"/>
    <mergeCell ref="J26:J29"/>
    <mergeCell ref="A26:A29"/>
    <mergeCell ref="B26:B29"/>
    <mergeCell ref="C26:C29"/>
    <mergeCell ref="D26:D29"/>
    <mergeCell ref="E26:E29"/>
    <mergeCell ref="J30:J35"/>
    <mergeCell ref="E30:E35"/>
    <mergeCell ref="D30:D35"/>
    <mergeCell ref="C30:C35"/>
    <mergeCell ref="B30:B35"/>
    <mergeCell ref="J36:J37"/>
    <mergeCell ref="A36:A37"/>
    <mergeCell ref="B36:B37"/>
    <mergeCell ref="C36:C37"/>
    <mergeCell ref="E23:E25"/>
    <mergeCell ref="C23:C25"/>
    <mergeCell ref="B23:B25"/>
    <mergeCell ref="A23:A25"/>
    <mergeCell ref="J58:J59"/>
    <mergeCell ref="A58:A59"/>
    <mergeCell ref="B58:B59"/>
    <mergeCell ref="C58:C59"/>
    <mergeCell ref="D58:D59"/>
    <mergeCell ref="E58:E59"/>
    <mergeCell ref="A48:A53"/>
    <mergeCell ref="J48:J53"/>
    <mergeCell ref="D48:D53"/>
    <mergeCell ref="E48:E53"/>
    <mergeCell ref="C48:C53"/>
    <mergeCell ref="B48:B5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7EC0-5940-A543-9DF4-F08AA73AB612}">
  <dimension ref="A1:O53"/>
  <sheetViews>
    <sheetView topLeftCell="A5" zoomScale="132" workbookViewId="0">
      <selection activeCell="K7" sqref="K7"/>
    </sheetView>
  </sheetViews>
  <sheetFormatPr baseColWidth="10" defaultRowHeight="16"/>
  <cols>
    <col min="3" max="3" width="14" customWidth="1"/>
    <col min="4" max="4" width="25.33203125" customWidth="1"/>
    <col min="5" max="5" width="19.1640625" bestFit="1" customWidth="1"/>
    <col min="6" max="6" width="22.83203125" customWidth="1"/>
  </cols>
  <sheetData>
    <row r="1" spans="1:15">
      <c r="A1" s="285" t="s">
        <v>803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7"/>
    </row>
    <row r="2" spans="1:15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90"/>
    </row>
    <row r="3" spans="1:15" ht="17" thickBot="1">
      <c r="A3" s="291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</row>
    <row r="6" spans="1:15" ht="30">
      <c r="A6" s="144" t="s">
        <v>0</v>
      </c>
      <c r="B6" s="144" t="s">
        <v>1</v>
      </c>
      <c r="C6" s="145" t="s">
        <v>2</v>
      </c>
      <c r="D6" s="146" t="s">
        <v>3</v>
      </c>
      <c r="E6" s="147" t="s">
        <v>4</v>
      </c>
      <c r="F6" s="146" t="s">
        <v>5</v>
      </c>
      <c r="G6" s="146" t="s">
        <v>6</v>
      </c>
      <c r="H6" s="146" t="s">
        <v>7</v>
      </c>
      <c r="I6" s="146" t="s">
        <v>8</v>
      </c>
      <c r="J6" s="146" t="s">
        <v>9</v>
      </c>
      <c r="K6" s="146" t="s">
        <v>10</v>
      </c>
      <c r="L6" s="148" t="s">
        <v>11</v>
      </c>
      <c r="M6" s="146" t="s">
        <v>12</v>
      </c>
    </row>
    <row r="7" spans="1:15" s="150" customFormat="1" ht="14">
      <c r="A7" s="186" t="s">
        <v>718</v>
      </c>
      <c r="B7" s="186" t="s">
        <v>921</v>
      </c>
      <c r="C7" s="216" t="s">
        <v>877</v>
      </c>
      <c r="D7" s="186" t="s">
        <v>23</v>
      </c>
      <c r="E7" s="186" t="s">
        <v>802</v>
      </c>
      <c r="F7" s="187" t="s">
        <v>719</v>
      </c>
      <c r="G7" s="236">
        <v>21.96</v>
      </c>
      <c r="H7" s="201">
        <v>670</v>
      </c>
      <c r="I7" s="194">
        <v>750</v>
      </c>
      <c r="J7" s="208" t="s">
        <v>48</v>
      </c>
      <c r="K7" s="201">
        <v>660</v>
      </c>
      <c r="L7" s="234">
        <f t="shared" ref="L7:L12" si="0">(I7-H7)*G7-K7</f>
        <v>1096.8000000000002</v>
      </c>
      <c r="M7" s="234">
        <f t="shared" ref="M7:M12" si="1">G7*I7</f>
        <v>16470</v>
      </c>
      <c r="N7" s="237" t="s">
        <v>807</v>
      </c>
      <c r="O7" s="237"/>
    </row>
    <row r="8" spans="1:15" s="150" customFormat="1" ht="14">
      <c r="A8" s="188" t="s">
        <v>804</v>
      </c>
      <c r="B8" s="188" t="s">
        <v>891</v>
      </c>
      <c r="C8" s="204" t="s">
        <v>892</v>
      </c>
      <c r="D8" s="188" t="s">
        <v>806</v>
      </c>
      <c r="E8" s="188" t="s">
        <v>265</v>
      </c>
      <c r="F8" s="197" t="s">
        <v>805</v>
      </c>
      <c r="G8" s="174">
        <v>11.38</v>
      </c>
      <c r="H8" s="190">
        <v>623</v>
      </c>
      <c r="I8" s="189">
        <v>785</v>
      </c>
      <c r="J8" s="204" t="s">
        <v>48</v>
      </c>
      <c r="K8" s="190">
        <v>1350</v>
      </c>
      <c r="L8" s="234">
        <f t="shared" si="0"/>
        <v>493.56000000000017</v>
      </c>
      <c r="M8" s="234">
        <f t="shared" si="1"/>
        <v>8933.3000000000011</v>
      </c>
    </row>
    <row r="9" spans="1:15" s="150" customFormat="1" ht="14">
      <c r="A9" s="188" t="s">
        <v>809</v>
      </c>
      <c r="B9" s="188" t="s">
        <v>925</v>
      </c>
      <c r="C9" s="204" t="s">
        <v>919</v>
      </c>
      <c r="D9" s="188" t="s">
        <v>561</v>
      </c>
      <c r="E9" s="188" t="s">
        <v>23</v>
      </c>
      <c r="F9" s="197" t="s">
        <v>77</v>
      </c>
      <c r="G9" s="174">
        <v>1.25</v>
      </c>
      <c r="H9" s="190">
        <v>70</v>
      </c>
      <c r="I9" s="189">
        <v>120</v>
      </c>
      <c r="J9" s="204" t="s">
        <v>80</v>
      </c>
      <c r="K9" s="188">
        <v>0</v>
      </c>
      <c r="L9" s="234">
        <f t="shared" si="0"/>
        <v>62.5</v>
      </c>
      <c r="M9" s="234">
        <f t="shared" si="1"/>
        <v>150</v>
      </c>
    </row>
    <row r="10" spans="1:15" s="150" customFormat="1" ht="14">
      <c r="A10" s="302" t="s">
        <v>823</v>
      </c>
      <c r="B10" s="302" t="s">
        <v>857</v>
      </c>
      <c r="C10" s="305" t="s">
        <v>827</v>
      </c>
      <c r="D10" s="302" t="s">
        <v>201</v>
      </c>
      <c r="E10" s="302" t="s">
        <v>824</v>
      </c>
      <c r="F10" s="197" t="s">
        <v>825</v>
      </c>
      <c r="G10" s="174">
        <v>0</v>
      </c>
      <c r="H10" s="190">
        <v>330</v>
      </c>
      <c r="I10" s="189">
        <v>700</v>
      </c>
      <c r="J10" s="299" t="s">
        <v>48</v>
      </c>
      <c r="K10" s="190">
        <v>0</v>
      </c>
      <c r="L10" s="191">
        <f t="shared" si="0"/>
        <v>0</v>
      </c>
      <c r="M10" s="191">
        <f t="shared" si="1"/>
        <v>0</v>
      </c>
    </row>
    <row r="11" spans="1:15" s="150" customFormat="1" ht="14">
      <c r="A11" s="304"/>
      <c r="B11" s="304"/>
      <c r="C11" s="307"/>
      <c r="D11" s="304"/>
      <c r="E11" s="304"/>
      <c r="F11" s="197" t="s">
        <v>826</v>
      </c>
      <c r="G11" s="174">
        <v>3.6989999999999998</v>
      </c>
      <c r="H11" s="190">
        <v>160</v>
      </c>
      <c r="I11" s="189">
        <v>400</v>
      </c>
      <c r="J11" s="301"/>
      <c r="K11" s="190">
        <v>380</v>
      </c>
      <c r="L11" s="191">
        <f t="shared" si="0"/>
        <v>507.76</v>
      </c>
      <c r="M11" s="191">
        <f t="shared" si="1"/>
        <v>1479.6</v>
      </c>
    </row>
    <row r="12" spans="1:15" s="150" customFormat="1" ht="14">
      <c r="A12" s="186" t="s">
        <v>829</v>
      </c>
      <c r="B12" s="186" t="s">
        <v>920</v>
      </c>
      <c r="C12" s="216" t="s">
        <v>828</v>
      </c>
      <c r="D12" s="186" t="s">
        <v>201</v>
      </c>
      <c r="E12" s="186" t="s">
        <v>96</v>
      </c>
      <c r="F12" s="212" t="s">
        <v>97</v>
      </c>
      <c r="G12" s="213">
        <v>1.96</v>
      </c>
      <c r="H12" s="228">
        <v>160</v>
      </c>
      <c r="I12" s="214">
        <v>400</v>
      </c>
      <c r="J12" s="208" t="s">
        <v>103</v>
      </c>
      <c r="K12" s="190">
        <v>220</v>
      </c>
      <c r="L12" s="191">
        <f t="shared" si="0"/>
        <v>250.39999999999998</v>
      </c>
      <c r="M12" s="191">
        <f t="shared" si="1"/>
        <v>784</v>
      </c>
    </row>
    <row r="13" spans="1:15" s="150" customFormat="1" ht="14">
      <c r="A13" s="302" t="s">
        <v>833</v>
      </c>
      <c r="B13" s="302" t="s">
        <v>920</v>
      </c>
      <c r="C13" s="305" t="s">
        <v>834</v>
      </c>
      <c r="D13" s="302" t="s">
        <v>201</v>
      </c>
      <c r="E13" s="302" t="s">
        <v>96</v>
      </c>
      <c r="F13" s="197" t="s">
        <v>825</v>
      </c>
      <c r="G13" s="174">
        <v>1.74</v>
      </c>
      <c r="H13" s="190">
        <v>330</v>
      </c>
      <c r="I13" s="189">
        <v>550</v>
      </c>
      <c r="J13" s="299" t="s">
        <v>103</v>
      </c>
      <c r="K13" s="190">
        <v>110</v>
      </c>
      <c r="L13" s="191">
        <f t="shared" ref="L13:L30" si="2">(I13-H13)*G13-K13</f>
        <v>272.8</v>
      </c>
      <c r="M13" s="191">
        <f t="shared" ref="M13:M30" si="3">G13*I13</f>
        <v>957</v>
      </c>
    </row>
    <row r="14" spans="1:15" s="150" customFormat="1" ht="14">
      <c r="A14" s="304"/>
      <c r="B14" s="304"/>
      <c r="C14" s="307"/>
      <c r="D14" s="304"/>
      <c r="E14" s="304"/>
      <c r="F14" s="197" t="s">
        <v>826</v>
      </c>
      <c r="G14" s="174">
        <v>1.9650000000000001</v>
      </c>
      <c r="H14" s="190">
        <v>160</v>
      </c>
      <c r="I14" s="189">
        <v>400</v>
      </c>
      <c r="J14" s="301"/>
      <c r="K14" s="190">
        <v>110</v>
      </c>
      <c r="L14" s="191">
        <f t="shared" si="2"/>
        <v>361.6</v>
      </c>
      <c r="M14" s="191">
        <f t="shared" si="3"/>
        <v>786</v>
      </c>
    </row>
    <row r="15" spans="1:15" s="150" customFormat="1" ht="14">
      <c r="A15" s="302" t="s">
        <v>848</v>
      </c>
      <c r="B15" s="302" t="s">
        <v>860</v>
      </c>
      <c r="C15" s="305" t="s">
        <v>853</v>
      </c>
      <c r="D15" s="302" t="s">
        <v>207</v>
      </c>
      <c r="E15" s="302" t="s">
        <v>859</v>
      </c>
      <c r="F15" s="197" t="s">
        <v>849</v>
      </c>
      <c r="G15" s="174">
        <v>2</v>
      </c>
      <c r="H15" s="190">
        <v>180</v>
      </c>
      <c r="I15" s="189">
        <v>335</v>
      </c>
      <c r="J15" s="299" t="s">
        <v>67</v>
      </c>
      <c r="K15" s="190">
        <v>122.5</v>
      </c>
      <c r="L15" s="191">
        <f t="shared" si="2"/>
        <v>187.5</v>
      </c>
      <c r="M15" s="191">
        <f t="shared" si="3"/>
        <v>670</v>
      </c>
    </row>
    <row r="16" spans="1:15" s="150" customFormat="1" ht="14">
      <c r="A16" s="303"/>
      <c r="B16" s="303"/>
      <c r="C16" s="306"/>
      <c r="D16" s="303"/>
      <c r="E16" s="303"/>
      <c r="F16" s="197" t="s">
        <v>850</v>
      </c>
      <c r="G16" s="174">
        <v>0</v>
      </c>
      <c r="H16" s="190">
        <v>160</v>
      </c>
      <c r="I16" s="189">
        <v>285</v>
      </c>
      <c r="J16" s="300"/>
      <c r="K16" s="190">
        <v>122.5</v>
      </c>
      <c r="L16" s="191">
        <f t="shared" si="2"/>
        <v>-122.5</v>
      </c>
      <c r="M16" s="191">
        <f t="shared" si="3"/>
        <v>0</v>
      </c>
    </row>
    <row r="17" spans="1:13" s="150" customFormat="1" ht="14">
      <c r="A17" s="303"/>
      <c r="B17" s="303"/>
      <c r="C17" s="306"/>
      <c r="D17" s="303"/>
      <c r="E17" s="303"/>
      <c r="F17" s="197" t="s">
        <v>851</v>
      </c>
      <c r="G17" s="174">
        <v>0.4</v>
      </c>
      <c r="H17" s="190">
        <v>80</v>
      </c>
      <c r="I17" s="189">
        <v>235</v>
      </c>
      <c r="J17" s="300"/>
      <c r="K17" s="190">
        <v>122.5</v>
      </c>
      <c r="L17" s="191">
        <f t="shared" si="2"/>
        <v>-60.5</v>
      </c>
      <c r="M17" s="191">
        <f t="shared" si="3"/>
        <v>94</v>
      </c>
    </row>
    <row r="18" spans="1:13" s="150" customFormat="1" ht="14">
      <c r="A18" s="303"/>
      <c r="B18" s="303"/>
      <c r="C18" s="306"/>
      <c r="D18" s="303"/>
      <c r="E18" s="303"/>
      <c r="F18" s="197" t="s">
        <v>852</v>
      </c>
      <c r="G18" s="174">
        <v>0</v>
      </c>
      <c r="H18" s="190">
        <v>0</v>
      </c>
      <c r="I18" s="189">
        <v>115</v>
      </c>
      <c r="J18" s="300"/>
      <c r="K18" s="190">
        <v>122.5</v>
      </c>
      <c r="L18" s="191">
        <f t="shared" si="2"/>
        <v>-122.5</v>
      </c>
      <c r="M18" s="191">
        <f t="shared" si="3"/>
        <v>0</v>
      </c>
    </row>
    <row r="19" spans="1:13" s="150" customFormat="1" ht="14">
      <c r="A19" s="303"/>
      <c r="B19" s="303"/>
      <c r="C19" s="306"/>
      <c r="D19" s="303"/>
      <c r="E19" s="303"/>
      <c r="F19" s="197" t="s">
        <v>854</v>
      </c>
      <c r="G19" s="174">
        <v>6.98</v>
      </c>
      <c r="H19" s="209">
        <v>-10</v>
      </c>
      <c r="I19" s="189">
        <v>100</v>
      </c>
      <c r="J19" s="300"/>
      <c r="K19" s="190">
        <v>122.5</v>
      </c>
      <c r="L19" s="191">
        <f t="shared" si="2"/>
        <v>645.30000000000007</v>
      </c>
      <c r="M19" s="191">
        <f t="shared" si="3"/>
        <v>698</v>
      </c>
    </row>
    <row r="20" spans="1:13" s="150" customFormat="1" ht="14">
      <c r="A20" s="304"/>
      <c r="B20" s="304"/>
      <c r="C20" s="307"/>
      <c r="D20" s="304"/>
      <c r="E20" s="304"/>
      <c r="F20" s="197" t="s">
        <v>855</v>
      </c>
      <c r="G20" s="174">
        <v>0</v>
      </c>
      <c r="H20" s="209">
        <v>-40</v>
      </c>
      <c r="I20" s="189">
        <v>55</v>
      </c>
      <c r="J20" s="301"/>
      <c r="K20" s="190">
        <v>122.5</v>
      </c>
      <c r="L20" s="191">
        <f t="shared" si="2"/>
        <v>-122.5</v>
      </c>
      <c r="M20" s="191">
        <f t="shared" si="3"/>
        <v>0</v>
      </c>
    </row>
    <row r="21" spans="1:13" s="150" customFormat="1" ht="14">
      <c r="A21" s="302" t="s">
        <v>861</v>
      </c>
      <c r="B21" s="302" t="s">
        <v>890</v>
      </c>
      <c r="C21" s="305" t="s">
        <v>879</v>
      </c>
      <c r="D21" s="302" t="s">
        <v>862</v>
      </c>
      <c r="E21" s="302" t="s">
        <v>863</v>
      </c>
      <c r="F21" s="197" t="s">
        <v>864</v>
      </c>
      <c r="G21" s="174">
        <v>0</v>
      </c>
      <c r="H21" s="190">
        <v>275</v>
      </c>
      <c r="I21" s="189">
        <v>360</v>
      </c>
      <c r="J21" s="299" t="s">
        <v>67</v>
      </c>
      <c r="K21" s="190">
        <v>190</v>
      </c>
      <c r="L21" s="191">
        <f t="shared" si="2"/>
        <v>-190</v>
      </c>
      <c r="M21" s="191">
        <f t="shared" si="3"/>
        <v>0</v>
      </c>
    </row>
    <row r="22" spans="1:13" s="150" customFormat="1" ht="14">
      <c r="A22" s="303"/>
      <c r="B22" s="303"/>
      <c r="C22" s="306"/>
      <c r="D22" s="303"/>
      <c r="E22" s="303"/>
      <c r="F22" s="197" t="s">
        <v>865</v>
      </c>
      <c r="G22" s="174">
        <v>0</v>
      </c>
      <c r="H22" s="190">
        <v>205</v>
      </c>
      <c r="I22" s="189">
        <v>290</v>
      </c>
      <c r="J22" s="300"/>
      <c r="K22" s="190">
        <v>190</v>
      </c>
      <c r="L22" s="191">
        <f t="shared" si="2"/>
        <v>-190</v>
      </c>
      <c r="M22" s="191">
        <f t="shared" si="3"/>
        <v>0</v>
      </c>
    </row>
    <row r="23" spans="1:13" s="150" customFormat="1" ht="14">
      <c r="A23" s="303"/>
      <c r="B23" s="303"/>
      <c r="C23" s="306"/>
      <c r="D23" s="303"/>
      <c r="E23" s="303"/>
      <c r="F23" s="197" t="s">
        <v>866</v>
      </c>
      <c r="G23" s="174">
        <v>8.1999999999999993</v>
      </c>
      <c r="H23" s="190">
        <v>165</v>
      </c>
      <c r="I23" s="189">
        <v>250</v>
      </c>
      <c r="J23" s="300"/>
      <c r="K23" s="190">
        <v>190</v>
      </c>
      <c r="L23" s="191">
        <f t="shared" si="2"/>
        <v>506.99999999999989</v>
      </c>
      <c r="M23" s="191">
        <f t="shared" si="3"/>
        <v>2050</v>
      </c>
    </row>
    <row r="24" spans="1:13" s="150" customFormat="1" ht="14">
      <c r="A24" s="303"/>
      <c r="B24" s="303"/>
      <c r="C24" s="306"/>
      <c r="D24" s="303"/>
      <c r="E24" s="303"/>
      <c r="F24" s="197" t="s">
        <v>867</v>
      </c>
      <c r="G24" s="174">
        <v>12.1</v>
      </c>
      <c r="H24" s="190">
        <v>90</v>
      </c>
      <c r="I24" s="189">
        <v>250</v>
      </c>
      <c r="J24" s="300"/>
      <c r="K24" s="190">
        <v>190</v>
      </c>
      <c r="L24" s="191">
        <f t="shared" si="2"/>
        <v>1746</v>
      </c>
      <c r="M24" s="191">
        <f t="shared" si="3"/>
        <v>3025</v>
      </c>
    </row>
    <row r="25" spans="1:13" s="150" customFormat="1" ht="14">
      <c r="A25" s="304"/>
      <c r="B25" s="304"/>
      <c r="C25" s="307"/>
      <c r="D25" s="304"/>
      <c r="E25" s="304"/>
      <c r="F25" s="197" t="s">
        <v>70</v>
      </c>
      <c r="G25" s="174">
        <v>0</v>
      </c>
      <c r="H25" s="190">
        <v>45</v>
      </c>
      <c r="I25" s="189">
        <v>135</v>
      </c>
      <c r="J25" s="301"/>
      <c r="K25" s="190">
        <v>190</v>
      </c>
      <c r="L25" s="191">
        <f t="shared" si="2"/>
        <v>-190</v>
      </c>
      <c r="M25" s="191">
        <f t="shared" si="3"/>
        <v>0</v>
      </c>
    </row>
    <row r="26" spans="1:13" s="150" customFormat="1" ht="14">
      <c r="A26" s="302" t="s">
        <v>868</v>
      </c>
      <c r="B26" s="302" t="s">
        <v>904</v>
      </c>
      <c r="C26" s="305" t="s">
        <v>869</v>
      </c>
      <c r="D26" s="302" t="s">
        <v>862</v>
      </c>
      <c r="E26" s="302" t="s">
        <v>870</v>
      </c>
      <c r="F26" s="197" t="s">
        <v>864</v>
      </c>
      <c r="G26" s="174">
        <v>0</v>
      </c>
      <c r="H26" s="190">
        <v>275</v>
      </c>
      <c r="I26" s="189">
        <v>360</v>
      </c>
      <c r="J26" s="299" t="s">
        <v>67</v>
      </c>
      <c r="K26" s="190">
        <v>190</v>
      </c>
      <c r="L26" s="191">
        <f t="shared" si="2"/>
        <v>-190</v>
      </c>
      <c r="M26" s="191">
        <f t="shared" si="3"/>
        <v>0</v>
      </c>
    </row>
    <row r="27" spans="1:13" s="150" customFormat="1" ht="14">
      <c r="A27" s="303"/>
      <c r="B27" s="303"/>
      <c r="C27" s="306"/>
      <c r="D27" s="303"/>
      <c r="E27" s="303"/>
      <c r="F27" s="197" t="s">
        <v>865</v>
      </c>
      <c r="G27" s="174">
        <v>2.56</v>
      </c>
      <c r="H27" s="190">
        <v>165</v>
      </c>
      <c r="I27" s="189">
        <v>290</v>
      </c>
      <c r="J27" s="300"/>
      <c r="K27" s="190">
        <v>190</v>
      </c>
      <c r="L27" s="191">
        <f t="shared" si="2"/>
        <v>130</v>
      </c>
      <c r="M27" s="191">
        <f t="shared" si="3"/>
        <v>742.4</v>
      </c>
    </row>
    <row r="28" spans="1:13" s="150" customFormat="1" ht="14">
      <c r="A28" s="303"/>
      <c r="B28" s="303"/>
      <c r="C28" s="306"/>
      <c r="D28" s="303"/>
      <c r="E28" s="303"/>
      <c r="F28" s="197" t="s">
        <v>866</v>
      </c>
      <c r="G28" s="174">
        <v>16.079999999999998</v>
      </c>
      <c r="H28" s="190">
        <v>165</v>
      </c>
      <c r="I28" s="189">
        <v>250</v>
      </c>
      <c r="J28" s="300"/>
      <c r="K28" s="190">
        <v>190</v>
      </c>
      <c r="L28" s="191">
        <f t="shared" si="2"/>
        <v>1176.8</v>
      </c>
      <c r="M28" s="191">
        <f t="shared" si="3"/>
        <v>4019.9999999999995</v>
      </c>
    </row>
    <row r="29" spans="1:13" s="150" customFormat="1" ht="14">
      <c r="A29" s="303"/>
      <c r="B29" s="303"/>
      <c r="C29" s="306"/>
      <c r="D29" s="303"/>
      <c r="E29" s="303"/>
      <c r="F29" s="197" t="s">
        <v>867</v>
      </c>
      <c r="G29" s="174">
        <v>0</v>
      </c>
      <c r="H29" s="190">
        <v>90</v>
      </c>
      <c r="I29" s="189">
        <v>195</v>
      </c>
      <c r="J29" s="300"/>
      <c r="K29" s="190">
        <v>190</v>
      </c>
      <c r="L29" s="191">
        <f t="shared" si="2"/>
        <v>-190</v>
      </c>
      <c r="M29" s="191">
        <f t="shared" si="3"/>
        <v>0</v>
      </c>
    </row>
    <row r="30" spans="1:13" s="150" customFormat="1" ht="14">
      <c r="A30" s="304"/>
      <c r="B30" s="304"/>
      <c r="C30" s="307"/>
      <c r="D30" s="304"/>
      <c r="E30" s="304"/>
      <c r="F30" s="197" t="s">
        <v>70</v>
      </c>
      <c r="G30" s="174">
        <v>0</v>
      </c>
      <c r="H30" s="190">
        <v>45</v>
      </c>
      <c r="I30" s="189">
        <v>135</v>
      </c>
      <c r="J30" s="301"/>
      <c r="K30" s="190">
        <v>190</v>
      </c>
      <c r="L30" s="191">
        <f t="shared" si="2"/>
        <v>-190</v>
      </c>
      <c r="M30" s="191">
        <f t="shared" si="3"/>
        <v>0</v>
      </c>
    </row>
    <row r="31" spans="1:13" s="150" customFormat="1" ht="14">
      <c r="A31" s="302" t="s">
        <v>871</v>
      </c>
      <c r="B31" s="302" t="s">
        <v>920</v>
      </c>
      <c r="C31" s="305" t="s">
        <v>872</v>
      </c>
      <c r="D31" s="302" t="s">
        <v>201</v>
      </c>
      <c r="E31" s="302" t="s">
        <v>96</v>
      </c>
      <c r="F31" s="197" t="s">
        <v>825</v>
      </c>
      <c r="G31" s="174">
        <v>1.27</v>
      </c>
      <c r="H31" s="190">
        <v>330</v>
      </c>
      <c r="I31" s="189">
        <v>550</v>
      </c>
      <c r="J31" s="299" t="s">
        <v>103</v>
      </c>
      <c r="K31" s="190">
        <v>110</v>
      </c>
      <c r="L31" s="191">
        <f t="shared" ref="L31:L46" si="4">(I31-H31)*G31-K31</f>
        <v>169.39999999999998</v>
      </c>
      <c r="M31" s="191">
        <f t="shared" ref="M31:M46" si="5">G31*I31</f>
        <v>698.5</v>
      </c>
    </row>
    <row r="32" spans="1:13" s="6" customFormat="1">
      <c r="A32" s="304"/>
      <c r="B32" s="304"/>
      <c r="C32" s="307"/>
      <c r="D32" s="304"/>
      <c r="E32" s="304"/>
      <c r="F32" s="197" t="s">
        <v>826</v>
      </c>
      <c r="G32" s="174">
        <v>2.39</v>
      </c>
      <c r="H32" s="190">
        <v>160</v>
      </c>
      <c r="I32" s="189">
        <v>400</v>
      </c>
      <c r="J32" s="301"/>
      <c r="K32" s="190">
        <v>110</v>
      </c>
      <c r="L32" s="191">
        <f t="shared" si="4"/>
        <v>463.6</v>
      </c>
      <c r="M32" s="191">
        <f t="shared" si="5"/>
        <v>956</v>
      </c>
    </row>
    <row r="33" spans="1:13" s="150" customFormat="1" ht="14">
      <c r="A33" s="302" t="s">
        <v>873</v>
      </c>
      <c r="B33" s="302" t="s">
        <v>887</v>
      </c>
      <c r="C33" s="299" t="s">
        <v>878</v>
      </c>
      <c r="D33" s="302" t="s">
        <v>53</v>
      </c>
      <c r="E33" s="302" t="s">
        <v>888</v>
      </c>
      <c r="F33" s="197" t="s">
        <v>783</v>
      </c>
      <c r="G33" s="213">
        <v>2.34</v>
      </c>
      <c r="H33" s="228">
        <v>236</v>
      </c>
      <c r="I33" s="214">
        <v>290</v>
      </c>
      <c r="J33" s="299" t="s">
        <v>415</v>
      </c>
      <c r="K33" s="231">
        <v>100</v>
      </c>
      <c r="L33" s="191">
        <f t="shared" si="4"/>
        <v>26.359999999999985</v>
      </c>
      <c r="M33" s="191">
        <f t="shared" si="5"/>
        <v>678.59999999999991</v>
      </c>
    </row>
    <row r="34" spans="1:13" s="150" customFormat="1" ht="14">
      <c r="A34" s="304"/>
      <c r="B34" s="304"/>
      <c r="C34" s="301"/>
      <c r="D34" s="304"/>
      <c r="E34" s="304"/>
      <c r="F34" s="212" t="s">
        <v>810</v>
      </c>
      <c r="G34" s="213">
        <v>11.64</v>
      </c>
      <c r="H34" s="228">
        <v>306</v>
      </c>
      <c r="I34" s="214">
        <v>360</v>
      </c>
      <c r="J34" s="301"/>
      <c r="K34" s="231">
        <v>250</v>
      </c>
      <c r="L34" s="191">
        <f t="shared" si="4"/>
        <v>378.56000000000006</v>
      </c>
      <c r="M34" s="191">
        <f t="shared" si="5"/>
        <v>4190.4000000000005</v>
      </c>
    </row>
    <row r="35" spans="1:13" s="6" customFormat="1">
      <c r="A35" s="202" t="s">
        <v>818</v>
      </c>
      <c r="B35" s="202" t="s">
        <v>909</v>
      </c>
      <c r="C35" s="196" t="s">
        <v>872</v>
      </c>
      <c r="D35" s="202" t="s">
        <v>874</v>
      </c>
      <c r="E35" s="202" t="s">
        <v>85</v>
      </c>
      <c r="F35" s="212" t="s">
        <v>875</v>
      </c>
      <c r="G35" s="174">
        <v>15.12</v>
      </c>
      <c r="H35" s="190">
        <v>50</v>
      </c>
      <c r="I35" s="189">
        <v>85</v>
      </c>
      <c r="J35" s="183" t="s">
        <v>876</v>
      </c>
      <c r="K35" s="190">
        <v>200</v>
      </c>
      <c r="L35" s="191">
        <f t="shared" si="4"/>
        <v>329.19999999999993</v>
      </c>
      <c r="M35" s="191">
        <f t="shared" si="5"/>
        <v>1285.2</v>
      </c>
    </row>
    <row r="36" spans="1:13" s="6" customFormat="1">
      <c r="A36" s="302" t="s">
        <v>882</v>
      </c>
      <c r="B36" s="302" t="s">
        <v>910</v>
      </c>
      <c r="C36" s="305" t="s">
        <v>869</v>
      </c>
      <c r="D36" s="302" t="s">
        <v>269</v>
      </c>
      <c r="E36" s="302" t="s">
        <v>883</v>
      </c>
      <c r="F36" s="197" t="s">
        <v>914</v>
      </c>
      <c r="G36" s="174">
        <v>13.654999999999999</v>
      </c>
      <c r="H36" s="190">
        <v>545</v>
      </c>
      <c r="I36" s="189">
        <v>600</v>
      </c>
      <c r="J36" s="299" t="s">
        <v>67</v>
      </c>
      <c r="K36" s="190">
        <v>315</v>
      </c>
      <c r="L36" s="191">
        <f t="shared" si="4"/>
        <v>436.02499999999998</v>
      </c>
      <c r="M36" s="191">
        <f t="shared" si="5"/>
        <v>8193</v>
      </c>
    </row>
    <row r="37" spans="1:13" s="6" customFormat="1">
      <c r="A37" s="303"/>
      <c r="B37" s="303"/>
      <c r="C37" s="306"/>
      <c r="D37" s="303"/>
      <c r="E37" s="303"/>
      <c r="F37" s="197" t="s">
        <v>77</v>
      </c>
      <c r="G37" s="174">
        <v>0.51100000000000001</v>
      </c>
      <c r="H37" s="190">
        <v>545</v>
      </c>
      <c r="I37" s="189">
        <v>600</v>
      </c>
      <c r="J37" s="300"/>
      <c r="K37" s="190"/>
      <c r="L37" s="191">
        <f t="shared" si="4"/>
        <v>28.105</v>
      </c>
      <c r="M37" s="191">
        <f t="shared" si="5"/>
        <v>306.60000000000002</v>
      </c>
    </row>
    <row r="38" spans="1:13" s="6" customFormat="1">
      <c r="A38" s="303"/>
      <c r="B38" s="303"/>
      <c r="C38" s="306"/>
      <c r="D38" s="303"/>
      <c r="E38" s="303"/>
      <c r="F38" s="197" t="s">
        <v>911</v>
      </c>
      <c r="G38" s="174">
        <v>0.91300000000000003</v>
      </c>
      <c r="H38" s="190">
        <v>545</v>
      </c>
      <c r="I38" s="189">
        <v>600</v>
      </c>
      <c r="J38" s="300"/>
      <c r="K38" s="190"/>
      <c r="L38" s="191">
        <f t="shared" si="4"/>
        <v>50.215000000000003</v>
      </c>
      <c r="M38" s="191">
        <f t="shared" si="5"/>
        <v>547.80000000000007</v>
      </c>
    </row>
    <row r="39" spans="1:13" s="6" customFormat="1">
      <c r="A39" s="303"/>
      <c r="B39" s="303"/>
      <c r="C39" s="306"/>
      <c r="D39" s="303"/>
      <c r="E39" s="303"/>
      <c r="F39" s="197" t="s">
        <v>912</v>
      </c>
      <c r="G39" s="174">
        <v>2.5539999999999998</v>
      </c>
      <c r="H39" s="190">
        <v>545</v>
      </c>
      <c r="I39" s="189">
        <v>600</v>
      </c>
      <c r="J39" s="300"/>
      <c r="K39" s="190"/>
      <c r="L39" s="191">
        <f t="shared" si="4"/>
        <v>140.47</v>
      </c>
      <c r="M39" s="191">
        <f t="shared" si="5"/>
        <v>1532.3999999999999</v>
      </c>
    </row>
    <row r="40" spans="1:13" s="6" customFormat="1">
      <c r="A40" s="304"/>
      <c r="B40" s="304"/>
      <c r="C40" s="307"/>
      <c r="D40" s="304"/>
      <c r="E40" s="304"/>
      <c r="F40" s="197" t="s">
        <v>913</v>
      </c>
      <c r="G40" s="174">
        <v>2.2000000000000002</v>
      </c>
      <c r="H40" s="190">
        <v>495</v>
      </c>
      <c r="I40" s="189">
        <v>550</v>
      </c>
      <c r="J40" s="301"/>
      <c r="K40" s="190">
        <v>315</v>
      </c>
      <c r="L40" s="191">
        <f t="shared" si="4"/>
        <v>-194</v>
      </c>
      <c r="M40" s="191">
        <f t="shared" si="5"/>
        <v>1210</v>
      </c>
    </row>
    <row r="41" spans="1:13" s="6" customFormat="1">
      <c r="A41" s="302" t="s">
        <v>884</v>
      </c>
      <c r="B41" s="302" t="s">
        <v>903</v>
      </c>
      <c r="C41" s="305" t="s">
        <v>889</v>
      </c>
      <c r="D41" s="302" t="s">
        <v>744</v>
      </c>
      <c r="E41" s="302" t="s">
        <v>886</v>
      </c>
      <c r="F41" s="197" t="s">
        <v>849</v>
      </c>
      <c r="G41" s="174">
        <v>0</v>
      </c>
      <c r="H41" s="190">
        <v>270</v>
      </c>
      <c r="I41" s="189">
        <v>370</v>
      </c>
      <c r="J41" s="299" t="s">
        <v>67</v>
      </c>
      <c r="K41" s="190">
        <v>147</v>
      </c>
      <c r="L41" s="191">
        <f t="shared" si="4"/>
        <v>-147</v>
      </c>
      <c r="M41" s="191">
        <f t="shared" si="5"/>
        <v>0</v>
      </c>
    </row>
    <row r="42" spans="1:13" s="6" customFormat="1">
      <c r="A42" s="303"/>
      <c r="B42" s="303"/>
      <c r="C42" s="306"/>
      <c r="D42" s="303"/>
      <c r="E42" s="303"/>
      <c r="F42" s="197" t="s">
        <v>850</v>
      </c>
      <c r="G42" s="174">
        <v>0</v>
      </c>
      <c r="H42" s="190">
        <v>205</v>
      </c>
      <c r="I42" s="189">
        <v>300</v>
      </c>
      <c r="J42" s="300"/>
      <c r="K42" s="190">
        <v>147</v>
      </c>
      <c r="L42" s="191">
        <f t="shared" si="4"/>
        <v>-147</v>
      </c>
      <c r="M42" s="191">
        <f t="shared" si="5"/>
        <v>0</v>
      </c>
    </row>
    <row r="43" spans="1:13" s="6" customFormat="1">
      <c r="A43" s="303"/>
      <c r="B43" s="303"/>
      <c r="C43" s="306"/>
      <c r="D43" s="303"/>
      <c r="E43" s="303"/>
      <c r="F43" s="197" t="s">
        <v>851</v>
      </c>
      <c r="G43" s="174">
        <v>21.2</v>
      </c>
      <c r="H43" s="190">
        <v>160</v>
      </c>
      <c r="I43" s="189">
        <v>255</v>
      </c>
      <c r="J43" s="300"/>
      <c r="K43" s="190">
        <v>147</v>
      </c>
      <c r="L43" s="191">
        <f t="shared" si="4"/>
        <v>1867</v>
      </c>
      <c r="M43" s="191">
        <f t="shared" si="5"/>
        <v>5406</v>
      </c>
    </row>
    <row r="44" spans="1:13" s="6" customFormat="1">
      <c r="A44" s="303"/>
      <c r="B44" s="303"/>
      <c r="C44" s="306"/>
      <c r="D44" s="303"/>
      <c r="E44" s="303"/>
      <c r="F44" s="197" t="s">
        <v>885</v>
      </c>
      <c r="G44" s="174">
        <v>0</v>
      </c>
      <c r="H44" s="190">
        <v>110</v>
      </c>
      <c r="I44" s="189">
        <v>200</v>
      </c>
      <c r="J44" s="300"/>
      <c r="K44" s="190">
        <v>147</v>
      </c>
      <c r="L44" s="191">
        <f t="shared" si="4"/>
        <v>-147</v>
      </c>
      <c r="M44" s="191">
        <f t="shared" si="5"/>
        <v>0</v>
      </c>
    </row>
    <row r="45" spans="1:13" s="6" customFormat="1">
      <c r="A45" s="304"/>
      <c r="B45" s="304"/>
      <c r="C45" s="307"/>
      <c r="D45" s="304"/>
      <c r="E45" s="304"/>
      <c r="F45" s="197" t="s">
        <v>852</v>
      </c>
      <c r="G45" s="174">
        <v>0</v>
      </c>
      <c r="H45" s="190">
        <v>65</v>
      </c>
      <c r="I45" s="189">
        <v>125</v>
      </c>
      <c r="J45" s="301"/>
      <c r="K45" s="190">
        <v>147</v>
      </c>
      <c r="L45" s="191">
        <f t="shared" si="4"/>
        <v>-147</v>
      </c>
      <c r="M45" s="191">
        <f t="shared" si="5"/>
        <v>0</v>
      </c>
    </row>
    <row r="46" spans="1:13" s="6" customFormat="1">
      <c r="A46" s="202" t="s">
        <v>922</v>
      </c>
      <c r="B46" s="202" t="s">
        <v>925</v>
      </c>
      <c r="C46" s="196" t="s">
        <v>923</v>
      </c>
      <c r="D46" s="202" t="s">
        <v>280</v>
      </c>
      <c r="E46" s="202" t="s">
        <v>23</v>
      </c>
      <c r="F46" s="197" t="s">
        <v>924</v>
      </c>
      <c r="G46" s="174">
        <v>0.97</v>
      </c>
      <c r="H46" s="190">
        <v>90</v>
      </c>
      <c r="I46" s="189">
        <v>180</v>
      </c>
      <c r="J46" s="183" t="s">
        <v>80</v>
      </c>
      <c r="K46" s="188">
        <v>0</v>
      </c>
      <c r="L46" s="191">
        <f t="shared" si="4"/>
        <v>87.3</v>
      </c>
      <c r="M46" s="191">
        <f t="shared" si="5"/>
        <v>174.6</v>
      </c>
    </row>
    <row r="47" spans="1:13">
      <c r="A47" s="177"/>
      <c r="B47" s="177"/>
      <c r="C47" s="229"/>
      <c r="D47" s="177"/>
      <c r="E47" s="177"/>
      <c r="F47" s="173"/>
      <c r="G47" s="178"/>
      <c r="H47" s="179"/>
      <c r="I47" s="175"/>
      <c r="J47" s="182"/>
      <c r="K47" s="179"/>
      <c r="L47" s="191"/>
      <c r="M47" s="176"/>
    </row>
    <row r="48" spans="1:13">
      <c r="A48" s="151"/>
      <c r="B48" s="152"/>
      <c r="C48" s="151"/>
      <c r="D48" s="151"/>
      <c r="E48" s="151"/>
      <c r="F48" s="151"/>
      <c r="G48" s="153">
        <f>SUM(G7:G47)</f>
        <v>167.03699999999998</v>
      </c>
      <c r="H48" s="151"/>
      <c r="I48" s="151"/>
      <c r="J48" s="151"/>
      <c r="K48" s="152"/>
      <c r="L48" s="154">
        <f>SUM(L7:L47)</f>
        <v>9064.255000000001</v>
      </c>
      <c r="M48" s="154">
        <f>SUM(M7:M47)</f>
        <v>66038.400000000009</v>
      </c>
    </row>
    <row r="49" spans="1:13" ht="17" thickBot="1">
      <c r="A49" s="155"/>
      <c r="B49" s="156"/>
      <c r="C49" s="156"/>
      <c r="D49" s="156"/>
      <c r="E49" s="156"/>
      <c r="F49" s="156"/>
      <c r="G49" s="157"/>
      <c r="H49" s="156"/>
      <c r="I49" s="156"/>
      <c r="J49" s="158" t="s">
        <v>14</v>
      </c>
      <c r="K49" s="159">
        <f>M48/G48</f>
        <v>395.35192801594866</v>
      </c>
      <c r="L49" s="160">
        <f>G48</f>
        <v>167.03699999999998</v>
      </c>
      <c r="M49" s="161">
        <f>L48/M48</f>
        <v>0.13725733815477056</v>
      </c>
    </row>
    <row r="53" spans="1:13">
      <c r="A53" t="s">
        <v>880</v>
      </c>
      <c r="C53" t="s">
        <v>881</v>
      </c>
      <c r="E53" t="s">
        <v>103</v>
      </c>
      <c r="F53" s="235">
        <v>318</v>
      </c>
    </row>
  </sheetData>
  <mergeCells count="55">
    <mergeCell ref="J41:J45"/>
    <mergeCell ref="E41:E45"/>
    <mergeCell ref="D41:D45"/>
    <mergeCell ref="C41:C45"/>
    <mergeCell ref="A41:A45"/>
    <mergeCell ref="B41:B45"/>
    <mergeCell ref="A36:A40"/>
    <mergeCell ref="B36:B40"/>
    <mergeCell ref="C36:C40"/>
    <mergeCell ref="D36:D40"/>
    <mergeCell ref="E36:E40"/>
    <mergeCell ref="E13:E14"/>
    <mergeCell ref="J15:J20"/>
    <mergeCell ref="E15:E20"/>
    <mergeCell ref="D15:D20"/>
    <mergeCell ref="J36:J40"/>
    <mergeCell ref="J26:J30"/>
    <mergeCell ref="J31:J32"/>
    <mergeCell ref="J33:J34"/>
    <mergeCell ref="J10:J11"/>
    <mergeCell ref="D10:D11"/>
    <mergeCell ref="E10:E11"/>
    <mergeCell ref="A1:M3"/>
    <mergeCell ref="J21:J25"/>
    <mergeCell ref="A10:A11"/>
    <mergeCell ref="B10:B11"/>
    <mergeCell ref="C10:C11"/>
    <mergeCell ref="C15:C20"/>
    <mergeCell ref="B15:B20"/>
    <mergeCell ref="A15:A20"/>
    <mergeCell ref="J13:J14"/>
    <mergeCell ref="A13:A14"/>
    <mergeCell ref="B13:B14"/>
    <mergeCell ref="C13:C14"/>
    <mergeCell ref="D13:D14"/>
    <mergeCell ref="A21:A25"/>
    <mergeCell ref="B21:B25"/>
    <mergeCell ref="C21:C25"/>
    <mergeCell ref="D21:D25"/>
    <mergeCell ref="E21:E25"/>
    <mergeCell ref="A26:A30"/>
    <mergeCell ref="B26:B30"/>
    <mergeCell ref="C26:C30"/>
    <mergeCell ref="D26:D30"/>
    <mergeCell ref="E26:E30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 GLOBALE</vt:lpstr>
      <vt:lpstr>JANVIER </vt:lpstr>
      <vt:lpstr>FEVRIER</vt:lpstr>
      <vt:lpstr>MARS</vt:lpstr>
      <vt:lpstr>AVRIL</vt:lpstr>
      <vt:lpstr>MAI</vt:lpstr>
      <vt:lpstr>JUIN</vt:lpstr>
      <vt:lpstr>JUILLET</vt:lpstr>
      <vt:lpstr>AOÛT</vt:lpstr>
      <vt:lpstr>SEPTEMBRE 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CABROL</dc:creator>
  <cp:lastModifiedBy>Séverine LEFFRAY</cp:lastModifiedBy>
  <cp:lastPrinted>2024-03-08T08:52:21Z</cp:lastPrinted>
  <dcterms:created xsi:type="dcterms:W3CDTF">2022-12-19T14:48:47Z</dcterms:created>
  <dcterms:modified xsi:type="dcterms:W3CDTF">2025-01-23T14:01:47Z</dcterms:modified>
</cp:coreProperties>
</file>